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regione.liguria.it\ligcapital\Company\LIGURCAPITAL SPA\1. SEGRETERIA\AVCP + DURC\PUBBLICAZIONI LEGGE 190-2012\13 pubblicazione 31 gennaio 2025\"/>
    </mc:Choice>
  </mc:AlternateContent>
  <xr:revisionPtr revIDLastSave="0" documentId="13_ncr:1_{BB54F170-C1C8-4F62-9ECB-3AEE71BD5E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g aggiornamento al 31-12-2024" sheetId="1" r:id="rId1"/>
  </sheets>
  <definedNames>
    <definedName name="_Hlk142559241" localSheetId="0">'cig aggiornamento al 31-12-2024'!$C$86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C5" i="1"/>
  <c r="D97" i="1"/>
  <c r="D33" i="1"/>
  <c r="D28" i="1"/>
  <c r="D24" i="1"/>
  <c r="D23" i="1"/>
  <c r="D22" i="1"/>
  <c r="D20" i="1"/>
  <c r="M23" i="1"/>
  <c r="M21" i="1"/>
  <c r="M20" i="1"/>
  <c r="M17" i="1"/>
  <c r="M28" i="1" l="1"/>
  <c r="M32" i="1" l="1"/>
  <c r="M29" i="1"/>
  <c r="M9" i="1"/>
  <c r="M6" i="1"/>
  <c r="P70" i="1" l="1"/>
  <c r="F65" i="1"/>
  <c r="K22" i="1" l="1"/>
  <c r="L22" i="1" s="1"/>
  <c r="K23" i="1"/>
  <c r="L23" i="1" s="1"/>
  <c r="E62" i="1" l="1"/>
  <c r="M57" i="1"/>
  <c r="M49" i="1"/>
  <c r="E94" i="1"/>
  <c r="K7" i="1"/>
  <c r="K8" i="1"/>
  <c r="K15" i="1"/>
  <c r="K16" i="1"/>
  <c r="K17" i="1"/>
  <c r="K18" i="1"/>
  <c r="K19" i="1"/>
  <c r="K20" i="1"/>
  <c r="K21" i="1"/>
  <c r="E53" i="1" l="1"/>
  <c r="E93" i="1"/>
  <c r="E90" i="1"/>
  <c r="E84" i="1"/>
  <c r="E79" i="1"/>
  <c r="E74" i="1"/>
  <c r="D45" i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30" i="1"/>
  <c r="D31" i="1" s="1"/>
  <c r="D34" i="1" s="1"/>
  <c r="D16" i="1"/>
  <c r="E71" i="1"/>
  <c r="E96" i="1"/>
  <c r="E82" i="1"/>
  <c r="E85" i="1"/>
  <c r="E87" i="1"/>
  <c r="F92" i="1"/>
  <c r="E92" i="1" s="1"/>
  <c r="E91" i="1"/>
  <c r="E80" i="1"/>
  <c r="E78" i="1"/>
  <c r="F72" i="1"/>
  <c r="E70" i="1"/>
  <c r="E68" i="1"/>
  <c r="F66" i="1"/>
  <c r="F67" i="1" s="1"/>
  <c r="E64" i="1"/>
  <c r="E61" i="1"/>
  <c r="E60" i="1"/>
  <c r="E58" i="1"/>
  <c r="E56" i="1"/>
  <c r="E73" i="1" s="1"/>
  <c r="E57" i="1"/>
  <c r="M55" i="1"/>
  <c r="E55" i="1"/>
  <c r="M54" i="1"/>
  <c r="E54" i="1"/>
  <c r="E97" i="1"/>
  <c r="F83" i="1"/>
  <c r="E83" i="1" s="1"/>
  <c r="F81" i="1"/>
  <c r="E81" i="1" s="1"/>
  <c r="F63" i="1"/>
  <c r="E63" i="1" s="1"/>
  <c r="L43" i="1"/>
  <c r="L41" i="1"/>
  <c r="L38" i="1"/>
  <c r="L37" i="1"/>
  <c r="L36" i="1"/>
  <c r="L34" i="1"/>
  <c r="L33" i="1"/>
  <c r="L13" i="1"/>
  <c r="L12" i="1"/>
  <c r="L11" i="1"/>
  <c r="L10" i="1"/>
  <c r="L42" i="1"/>
  <c r="M42" i="1" s="1"/>
  <c r="L26" i="1"/>
  <c r="M26" i="1" s="1"/>
  <c r="L27" i="1"/>
  <c r="M27" i="1" s="1"/>
  <c r="L30" i="1"/>
  <c r="L28" i="1"/>
  <c r="L25" i="1"/>
  <c r="M25" i="1" s="1"/>
  <c r="L14" i="1"/>
  <c r="M14" i="1" s="1"/>
  <c r="E59" i="1" l="1"/>
  <c r="D69" i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3" i="1" s="1"/>
  <c r="F95" i="1"/>
  <c r="E95" i="1" s="1"/>
  <c r="D17" i="1"/>
  <c r="D21" i="1" s="1"/>
  <c r="F86" i="1"/>
  <c r="E86" i="1" s="1"/>
  <c r="E72" i="1"/>
  <c r="E66" i="1"/>
  <c r="E65" i="1"/>
  <c r="L21" i="1"/>
  <c r="L20" i="1"/>
  <c r="L19" i="1"/>
  <c r="M19" i="1" s="1"/>
  <c r="L18" i="1"/>
  <c r="L17" i="1"/>
  <c r="L8" i="1"/>
  <c r="L7" i="1"/>
  <c r="L16" i="1"/>
  <c r="L15" i="1"/>
  <c r="M15" i="1" l="1"/>
  <c r="D25" i="1"/>
  <c r="D26" i="1" s="1"/>
  <c r="F75" i="1"/>
  <c r="E67" i="1"/>
  <c r="F76" i="1" l="1"/>
  <c r="E75" i="1"/>
  <c r="F77" i="1" l="1"/>
  <c r="E76" i="1"/>
  <c r="F88" i="1" l="1"/>
  <c r="F89" i="1" s="1"/>
  <c r="E77" i="1"/>
  <c r="E89" i="1" l="1"/>
  <c r="E88" i="1"/>
</calcChain>
</file>

<file path=xl/sharedStrings.xml><?xml version="1.0" encoding="utf-8"?>
<sst xmlns="http://schemas.openxmlformats.org/spreadsheetml/2006/main" count="470" uniqueCount="275">
  <si>
    <t>CIG</t>
  </si>
  <si>
    <t>Struttura Proponente</t>
  </si>
  <si>
    <t>Oggetto</t>
  </si>
  <si>
    <t>Scelta Contraente</t>
  </si>
  <si>
    <t>Aggiudicatario</t>
  </si>
  <si>
    <t>Importo di aggiudicazione</t>
  </si>
  <si>
    <t>Tempi di completamento - DAL</t>
  </si>
  <si>
    <t>Tempi di completamento - AL</t>
  </si>
  <si>
    <t>CIG: 0000000000</t>
  </si>
  <si>
    <t>Ligurcapital SpA - 03101050106</t>
  </si>
  <si>
    <t>SERVIZIO DI RDP E SERVIZIO DI SUPPORTO GDPR</t>
  </si>
  <si>
    <t xml:space="preserve">FILSE SPA - 00616030102 | </t>
  </si>
  <si>
    <t>FILSE SPA - 00616030102</t>
  </si>
  <si>
    <t xml:space="preserve">LABORMED SRL  - 01581270996 | </t>
  </si>
  <si>
    <t>CIG: Z9E359D1E5</t>
  </si>
  <si>
    <t xml:space="preserve">VALSECCHI CANCELLERIA SRL - 09521810961 | </t>
  </si>
  <si>
    <t>VALSECCHI CANCELLERIA SRL - 09521810961</t>
  </si>
  <si>
    <t xml:space="preserve">LCA STUDIO LEGALE - 04385250966 | </t>
  </si>
  <si>
    <t>LCA STUDIO LEGALE - 04385250966</t>
  </si>
  <si>
    <t>DELOITTE &amp; TOUCHE SPA - 03049560166</t>
  </si>
  <si>
    <t>CIG: Z2838096C0</t>
  </si>
  <si>
    <t xml:space="preserve">REDAZIONE GIUDIZIO CONGRUITA CESSIONE PARTECIPAZ MINORANZA_x000D_
</t>
  </si>
  <si>
    <t xml:space="preserve">STUDIO DOTT. CANNAVO' ROBERTO - CNNRRT74M17D969I | STUDIO CAVALIERE - 00640800108 | STUDIO SBC STRADA BORGHETTI CAVO E ASSOCIATI - 03319030106 | </t>
  </si>
  <si>
    <t>STUDIO DOTT. CANNAVO' ROBERTO - CNNRRT74M17D969I</t>
  </si>
  <si>
    <t>LANZA SISTEMI S.N.C. - 03848570101</t>
  </si>
  <si>
    <t>CIG: Z0E38215F8</t>
  </si>
  <si>
    <t>CIG: Z4C3821DDB</t>
  </si>
  <si>
    <t xml:space="preserve">STUDIO LEGALE BRUZZONE - BRZCSR66D26D969L | STUDIO AVV.ALESSANDRO BONATI - BNTLSN83T19D969Q | STUDIO LEGALE FERRANDO - 03814950105 | LCA STUDIO LEGALE - 04385250966 | AVV. ANDREA FONDINI - FNDNDR75L17D969J | </t>
  </si>
  <si>
    <t>STUDIO LEGALE BRUZZONE - BRZCSR66D26D969L</t>
  </si>
  <si>
    <t>CIG: ZC23821E49</t>
  </si>
  <si>
    <t xml:space="preserve">STUDIO AVV.ALESSANDRO BONATI - BNTLSN83T19D969Q | STUDIO LEGALE FERRANDO - 03814950105 | LCA STUDIO LEGALE - 04385250966 | AVV. ANDREA FONDINI - FNDNDR75L17D969J | STUDIO LEGALE BRUZZONE - BRZCSR66D26D969L | </t>
  </si>
  <si>
    <t>CIG: Z473821E78</t>
  </si>
  <si>
    <t>CIG: Z433821E5F</t>
  </si>
  <si>
    <t>CIG: Z0638F02DB</t>
  </si>
  <si>
    <t xml:space="preserve">FASTWEB SPA - 12878470157 | </t>
  </si>
  <si>
    <t>FASTWEB SPA - 12878470157</t>
  </si>
  <si>
    <t>CIG: Z8F345C505</t>
  </si>
  <si>
    <t xml:space="preserve">PELLEGRINI SPA - 05066690156 | DAY RISTOSERVICE SPA - 03543000370 | SODEXO MOTIVATION SOLUTIONS ITALIA SRL - 05892970152 | </t>
  </si>
  <si>
    <t>PELLEGRINI SPA - 05066690156</t>
  </si>
  <si>
    <t>CIG: Z4A27B0DD2</t>
  </si>
  <si>
    <t xml:space="preserve">TELECOM ITALIA SPA - 04643350962 | </t>
  </si>
  <si>
    <t>TELECOM ITALIA SPA - 04643350962</t>
  </si>
  <si>
    <t>CIG: Z202711425</t>
  </si>
  <si>
    <t xml:space="preserve">ARUBA SPA - 01573850516 | </t>
  </si>
  <si>
    <t>ARUBA SPA - 01573850516</t>
  </si>
  <si>
    <t>LIGURIA DIGITALE SPA - 02994540108</t>
  </si>
  <si>
    <t xml:space="preserve">PAOLO GUERRERA - GRRPLA66C13D969O | </t>
  </si>
  <si>
    <t>CIG: Z37307C115</t>
  </si>
  <si>
    <t xml:space="preserve">STUDIO BARBERO - 02288010990 | </t>
  </si>
  <si>
    <t>STUDIO BARBERO - 02288010990</t>
  </si>
  <si>
    <t xml:space="preserve">NOVA AEG - 02616630022 | </t>
  </si>
  <si>
    <t>CIG: ZE531EAFF7</t>
  </si>
  <si>
    <t xml:space="preserve">LCA STUDIO LEGALE - 04385250966 | AVV.SPECIALE RENATO - SPCRNT55R25D969Y | AVV. ANDREA FONDINI - FNDNDR75L17D969J | </t>
  </si>
  <si>
    <t>CIG: Z4428C5705</t>
  </si>
  <si>
    <t xml:space="preserve">GRUPPO MESSINA SPA - 02210270100 | </t>
  </si>
  <si>
    <t>GRUPPO MESSINA SPA - 02210270100</t>
  </si>
  <si>
    <t>CIG: Z7328C56F1</t>
  </si>
  <si>
    <t>PAOLO RAVA' - RVAPLA65A24D969C</t>
  </si>
  <si>
    <t>INCARICO DI MEMBRO INDIP. COMITATO DI INVESTIMENTO F.DO STRATEGICO REG.</t>
  </si>
  <si>
    <t>INCARICO OIV E ODV</t>
  </si>
  <si>
    <t>Somme liquidate  al 31/12/2022</t>
  </si>
  <si>
    <t>Somme liquidate al 31/05/2023</t>
  </si>
  <si>
    <t>CIG:  ZCC39DB651</t>
  </si>
  <si>
    <t>CIG: Z7139E2904</t>
  </si>
  <si>
    <t>CIG: ZEB3A44E37</t>
  </si>
  <si>
    <t>CIG: Z513A44DE3</t>
  </si>
  <si>
    <t>CIG: Z1F3A973E3</t>
  </si>
  <si>
    <t>CIG:  Z4E3AFBBC7</t>
  </si>
  <si>
    <t>CIG: ZDA3B0D897</t>
  </si>
  <si>
    <t>CIG: Z663B38125</t>
  </si>
  <si>
    <t>CIG: Z5B3B6599C</t>
  </si>
  <si>
    <t>GROUPAMA ASSICURAZIONI S.P.A. | 00411140585</t>
  </si>
  <si>
    <t xml:space="preserve">ERGO TEC VALLEE SRL - 01201980073 | </t>
  </si>
  <si>
    <t>DUSSMANN SERVICE S.R.L. | 001241400211</t>
  </si>
  <si>
    <t xml:space="preserve">PAOLO RAVA - RVAPLA65A24D969C | </t>
  </si>
  <si>
    <t xml:space="preserve">ST LEX STUDIO LEGALE TRIBUTARIO - 03022160109 | </t>
  </si>
  <si>
    <t>DOMASS S.R.L. | 11216130960</t>
  </si>
  <si>
    <t>CARLO PITTALUGA | PTTCRL68S29D969K</t>
  </si>
  <si>
    <t>DEDA NEXT S.R.L. | 03188950103</t>
  </si>
  <si>
    <t>DUSSMANN SERVICE S.R.L. | 00124140211</t>
  </si>
  <si>
    <t>CIG: ZAF3C284A6</t>
  </si>
  <si>
    <t>CIG: Z7B3C297F8</t>
  </si>
  <si>
    <t>CIG: ZD33C2BB74</t>
  </si>
  <si>
    <t>CIG: Z793C87582</t>
  </si>
  <si>
    <t>CIG: Z603CA34BA</t>
  </si>
  <si>
    <t>CIG: ZF03CA354D</t>
  </si>
  <si>
    <t>CIG: Z923CA3575</t>
  </si>
  <si>
    <t>CIG: Z283CBA113</t>
  </si>
  <si>
    <t>CIG: ZD33CBA210</t>
  </si>
  <si>
    <t>CIG: ZC33CBA2A7</t>
  </si>
  <si>
    <t>CIG: Z023CEB1FE</t>
  </si>
  <si>
    <t>BANCHE DATI CERVED</t>
  </si>
  <si>
    <t xml:space="preserve">LAVORI DI MANUTENZIONE UFFICIO </t>
  </si>
  <si>
    <t>ACQUISTO E/O NOLEGGIO STAMPANTI E ALTRI DISPOSITIVI ELETTRONICI</t>
  </si>
  <si>
    <t>TIM S.p.A. - 04643350962</t>
  </si>
  <si>
    <t xml:space="preserve">IMPRESA DI PULIZIA AMBIENTE -  02977870100 </t>
  </si>
  <si>
    <t xml:space="preserve"> CERVED GROUP SPA - 08587760961</t>
  </si>
  <si>
    <t>DOCSPACE SRL- 02646920997</t>
  </si>
  <si>
    <t>DOCSPACE SRL - 02646920997</t>
  </si>
  <si>
    <t>MANTERO SISTEMI SRL - 02758500108</t>
  </si>
  <si>
    <t>TIM S.P.A.  - 04643350962</t>
  </si>
  <si>
    <t>CENTRO SERVIZI E RICERCHE S.R.L. - 02845920103</t>
  </si>
  <si>
    <t>Somme liquidate al 31/12/2023</t>
  </si>
  <si>
    <t>Somme liquidate al 31/12/2024</t>
  </si>
  <si>
    <t>CIG:B066036313</t>
  </si>
  <si>
    <t>CIG:B0D791FFA7</t>
  </si>
  <si>
    <t>CIG: B0D3458DE6</t>
  </si>
  <si>
    <t>CIG: B10C456772</t>
  </si>
  <si>
    <t>CIG: B1EDC2AD92</t>
  </si>
  <si>
    <t>CONSULENZA LEGALE DIFESA GIUDIZIARIA CONTENZIOSO EX DIRIGENTE</t>
  </si>
  <si>
    <t>CIG: B257B2B086</t>
  </si>
  <si>
    <t>INCARICO FORMAZIONE PERSONALE</t>
  </si>
  <si>
    <t>CIG: B414D8B263</t>
  </si>
  <si>
    <t>INCARICO DI CONSULENZA ASSISTENZA FISCALE - CONTABILE - SOCIETARIO</t>
  </si>
  <si>
    <t>CIG: B38703F388</t>
  </si>
  <si>
    <t>INCARICO   REVISIONE MODELLO 231</t>
  </si>
  <si>
    <t>CIG: B386D723D8</t>
  </si>
  <si>
    <t xml:space="preserve">CORSO FORMAZIONE PERSONALE </t>
  </si>
  <si>
    <t>CIG: B0115B7F15</t>
  </si>
  <si>
    <t>RAPPRESENTANZA LEGALE PROCEDIMENTO PENALE VS EX DIRIGENTE</t>
  </si>
  <si>
    <t>CIG: B05A2F882A</t>
  </si>
  <si>
    <t>CIG: B05A303140</t>
  </si>
  <si>
    <t>POLIZZA ASSICURAZIONE MULTIRISCHI IMMOBILE PIAZZA DANTE</t>
  </si>
  <si>
    <t>CIG:  B05A2E694F</t>
  </si>
  <si>
    <t>CIG: B05C85A196</t>
  </si>
  <si>
    <t>CIG: B05CBD7283</t>
  </si>
  <si>
    <t>TRAVERSO BROKERS DI ASSICURAZIONI S.R.L. - 03610940102</t>
  </si>
  <si>
    <t>CASELLA PEC</t>
  </si>
  <si>
    <t>IFIN SISTEMI S.R.L. A SOCIO UNICO - 01071920282</t>
  </si>
  <si>
    <t>VISTO CONFORMITA'</t>
  </si>
  <si>
    <t>ECOVIS STLEX STUDIO LEGALE TRIBUTARIO - 03022160109</t>
  </si>
  <si>
    <t>STUDIO LEGALE ALBERTI - 02416580104</t>
  </si>
  <si>
    <t>INCARICO ASSISTENZA LEGALE</t>
  </si>
  <si>
    <t>STUDIO LCA -04385250966</t>
  </si>
  <si>
    <t>STLEX - 03022160109</t>
  </si>
  <si>
    <t>CIG: B05CBC212F</t>
  </si>
  <si>
    <t>INCARICO CONSULENZA FISCALE - SOCIETARIA</t>
  </si>
  <si>
    <t>CIG: B0C9483821</t>
  </si>
  <si>
    <t>ABBONAMENTO IL SOLE 24ORE DIGITALE</t>
  </si>
  <si>
    <t>IL SOLE 24 ORE - 00777910159</t>
  </si>
  <si>
    <t>PEDULLA' GIACOMO - PDLGCM80A15D969O</t>
  </si>
  <si>
    <t>CIG: B0CA2A51CE</t>
  </si>
  <si>
    <t>FORNITURA MOBILI UFFICIO</t>
  </si>
  <si>
    <t>RESPONSABILE ESTERNO CONSERVAZIONE DIGITALE</t>
  </si>
  <si>
    <t>CIG: B0D3E3E907</t>
  </si>
  <si>
    <t>DIGIBZ SRL - BNVCRL66E31A952E</t>
  </si>
  <si>
    <t>KICK OFF INIZIALE CONSERVAZIONE DIGITALE</t>
  </si>
  <si>
    <t>CIG: B0D3EDA9C3</t>
  </si>
  <si>
    <t>CONSULENZA DEL LAVORO ADEMPIMENTI CHIUSURA</t>
  </si>
  <si>
    <t>STUDIO BARBERO -  BRBPLA60E26D969Y</t>
  </si>
  <si>
    <t>CIG: B0D3F8353B</t>
  </si>
  <si>
    <t>AFFIDAMENTO DIRETTO A SOCIETA' IN HOUSE</t>
  </si>
  <si>
    <t>AFFIDAMENTO DIRETTO</t>
  </si>
  <si>
    <t>AFFIDAMENTO DIRETTO IN ADESIONE AD ACCORDO QUADRO/CONVENZIONE</t>
  </si>
  <si>
    <t>AFFIDAMENTO DIRETTO IN HOUSE</t>
  </si>
  <si>
    <t>GEDI GRUPPO EDITORIALE SPA - 00488680588</t>
  </si>
  <si>
    <t>ASSOCIAZIONE ITALIAN TECH ALLIANCE - 97845880158</t>
  </si>
  <si>
    <t>NOTAIO GUGLIEMONI - GGLNDR70C29D969C</t>
  </si>
  <si>
    <t>TIPOGRAFIA SANT'ANNA SRL -  02246710996</t>
  </si>
  <si>
    <t>CIG: B0D4114027</t>
  </si>
  <si>
    <t>CIG: B0D41949C5</t>
  </si>
  <si>
    <t>CIG: B0D415ED34</t>
  </si>
  <si>
    <t>CIG: B11C16B107</t>
  </si>
  <si>
    <t xml:space="preserve">INCARICO PER IL SERVIZIO LEGALE DEI CONTI ACCORDO QUADRO DEL 06/12/2023 </t>
  </si>
  <si>
    <t xml:space="preserve">CIG: B11C25D8B9 </t>
  </si>
  <si>
    <t>INCARICO PER ATTIVITA' DI FORMAZONE SU PIATTAFORMA CIVILIA NEXT</t>
  </si>
  <si>
    <t>CIG: B157F6C2E7</t>
  </si>
  <si>
    <t xml:space="preserve">INCARICO UTILIZZO DEL SISTEMA INFORMATICO DI TENUTA DELLA CONTABILITÀ </t>
  </si>
  <si>
    <t>CIG: B174535C95</t>
  </si>
  <si>
    <t>INCARICO PER LA FORNITURA DI MATERIALE INFORMATICO</t>
  </si>
  <si>
    <t>CIG: B26B8C5859</t>
  </si>
  <si>
    <t>CIG: B26B9A1DE4</t>
  </si>
  <si>
    <t>ADESIONE CONVENZIONE QUADRO;FORNITURA DI CANCELLERIA VARIA, CON REQUISITI ECOLOGICI – CANCELLERIA 3/GIUNTA REGIONALE E ENTI SUB-REGIONALI – LOTTO N. 1 (CIG
8615506C74)</t>
  </si>
  <si>
    <t xml:space="preserve">ASSISTENZA E CONSULENZA LEGALE DI NATURA STRAGIUDIZIALE_x000D_
</t>
  </si>
  <si>
    <t xml:space="preserve">INCARICO DI CONTENZIOSO GIUDIZIALE VS COSTRUIRE SRL_x000D_
</t>
  </si>
  <si>
    <t xml:space="preserve">INCARICO DI CONTENZIOSO GIUDIZIALE VS MG AUTO SRL_x000D_
</t>
  </si>
  <si>
    <t xml:space="preserve">INCARICO DI CONTENZIOSO GIUDIZIALE VS SAPHIRA LUXURY SRL_x000D_
</t>
  </si>
  <si>
    <t xml:space="preserve">INCARICO DI CONTENZIOSO GIUDIZIALE VS GENERAL GLOBAL  SRL_x000D_
</t>
  </si>
  <si>
    <t>BUONI PASTO ELETTRONICI</t>
  </si>
  <si>
    <t xml:space="preserve">SIM DATI E FONIA IN CONVENZIONE CONSIP 7_x000D_
</t>
  </si>
  <si>
    <t xml:space="preserve">ATTIVAZIONE N. 2 PEC PREMIUM 
</t>
  </si>
  <si>
    <t xml:space="preserve">INCARICO DI CONSULENZA DEL LAVORO E AMMINISTRAZIONE DEL PERSONALE </t>
  </si>
  <si>
    <t xml:space="preserve">MEMBRO INDIPEND. COMITATO D'INVEST. DEL FONDO STRATEGICO REGIONALE_x000D_
</t>
  </si>
  <si>
    <t xml:space="preserve">MEMBRO INDIPEND.  COMITATO D'INVEST. DEL FONDO STRATEGICO REGIONALE_x000D_
</t>
  </si>
  <si>
    <t>ASSISTENZA SANITARIA INTEGRATIVA</t>
  </si>
  <si>
    <t>INCARICO DI CONTENZIOSO GIUDIZIALE VE POLIPODIO SRL</t>
  </si>
  <si>
    <t>INCARICO MEDICO COMPTENETE E SORVEGLIANZA SANITARIA (TRIENNALE)</t>
  </si>
  <si>
    <t>INCARICO RSPP (TRIENNALE)</t>
  </si>
  <si>
    <t>INCARICO PER SERVIZI DI PULIZIA E SERVIZI INTEGRATI CONNESSI</t>
  </si>
  <si>
    <t xml:space="preserve">INCARICO PER INVESTIGAZIONI </t>
  </si>
  <si>
    <t>LICENZE AGREEMENT MICROSOFT  2023-2025 COD.23LCSI202</t>
  </si>
  <si>
    <t>PIATTAFORMA SPREADSHEETSPACE E REALIZZAZIONE SOLUZIONE PER GESTIONE FONDI</t>
  </si>
  <si>
    <t>SERVIZIO TENUTA CONTABILITÀ X REGISTRAZ.AI SOLI FINI IVA, UTILIZZO SISTEMA OPERATIVO DA REMOTO</t>
  </si>
  <si>
    <t>MIGRAZIONE DA TIM7 A TIM8 E MIGRAZIONE CELL DIRIGENTE - NOLEGGIO N. 7 APPARATI TELEFONICI</t>
  </si>
  <si>
    <t>CONNESSIONE TELEFONICA  -  VOIP TIM COMUNICA</t>
  </si>
  <si>
    <t>INCARICO DI CONTENZIOSO GIUDIZIALE VS. SYSTEM TECHNOLOGY SRL</t>
  </si>
  <si>
    <t>INCARICO DI CONTENZIOSO GIUDIZIALE VS. DOMUS LAB</t>
  </si>
  <si>
    <t>INCARICO DI CONTENZIOSO GIUDIZIALE VS. NAMELESS</t>
  </si>
  <si>
    <t xml:space="preserve">FORNITURA DI SERVER IN MODALITA' IAAS ISTANZIATO SU INFRASTRUTTURA AMAZON AWS </t>
  </si>
  <si>
    <t xml:space="preserve">INCARICO DI CONSULENZA INERENTE LA RIORGANIZZAZIONE DELLA GESTIONE DOCUMENTALE </t>
  </si>
  <si>
    <t>INCARICO DI CONSULENZA DEL LAVORO E AMMINISTRAZIONE DEL PERSONALE</t>
  </si>
  <si>
    <t>POLIZZA ASSISTENZA SANITARIA INTEGRATIVA</t>
  </si>
  <si>
    <t>INCARICO DI CONTENZIOSO GIUDIZIALE TERZAGO ROBOTICS S.R.L.</t>
  </si>
  <si>
    <t>INCARICO DI CONTENZIOSO GIUDIZIALE EPS SYSTEM S.R.L.</t>
  </si>
  <si>
    <t>INCARICO DI CONTENZIOSO GIUDIZIALE ALEA S.R.L.</t>
  </si>
  <si>
    <t>STUDIO LEGALE AVV. CARLO GOLDA - GNDCRL64S30D969K</t>
  </si>
  <si>
    <t>DOTT. MARIO PASQUERO - PSQMRA62R10D150F</t>
  </si>
  <si>
    <t>STUDIO DOTT. GRAZIANO OTTONELLO - TTNGZN53M03D969F</t>
  </si>
  <si>
    <t>GROUPAMA ASSICURAZIONI S.P.A. |00411140585</t>
  </si>
  <si>
    <t>PRAXI S.P.A. -  01132750017</t>
  </si>
  <si>
    <t>PRAXI S.P.A.  - 01132750017</t>
  </si>
  <si>
    <t>STUDIO LAGORIO -  LGRPLV47A10D969J</t>
  </si>
  <si>
    <t>BONELLI EREDE LOMBARDI PAPPALARDO - 12735620150</t>
  </si>
  <si>
    <t>AIFI RICERCA E FORMAZIONE S.R.L. -  11790170150</t>
  </si>
  <si>
    <t>STUDIO LEGALE AVV.CARLO GOLDA - GNDCRL64S30D969K</t>
  </si>
  <si>
    <t>STUDIO LAGORIO - LGRPLV47A10D969J</t>
  </si>
  <si>
    <t>AIFI RICERCA E FORMAZIONE S.R.L. - 11790170150</t>
  </si>
  <si>
    <t>INCARICO RELATIVO AD ABBONAMENTO ANNUALE DIGITALE QUOTIDIANO IL SECOLO XIX</t>
  </si>
  <si>
    <t>CIG: B274F1FB4C</t>
  </si>
  <si>
    <t>INCARICO DI CONTENZIOSO GIUDIZIALE SAPHIRA LUXURY S.R.L.</t>
  </si>
  <si>
    <t>CIG: B2A60E7DC7</t>
  </si>
  <si>
    <t>CIG: B2A618C5F3</t>
  </si>
  <si>
    <t>INCARICO DI CONTENZIOSO GIUDIZIALE UNIREF S.R.L.</t>
  </si>
  <si>
    <t>CIG: B2A61E0B43</t>
  </si>
  <si>
    <t>CIG: B2A62286AF</t>
  </si>
  <si>
    <t>INCARICO INERENTE AL SERVIZIO DI RITIRO, TRASPORTO E SUCCESSIVO SMALTIMENTO DI RIFIUTI INGOMBRANTI</t>
  </si>
  <si>
    <t>CIG: B2A6522B80</t>
  </si>
  <si>
    <t>INCARICO PER L’ACQUISTO DI BUONI REGALO DIGITALI DA CONVERSIONE VAP 2024</t>
  </si>
  <si>
    <t>CIG: B2AA887921</t>
  </si>
  <si>
    <t>INCARICO PER L’ACQUISTO DI BUONI REGALO DIGITALI – WELFARE 2024</t>
  </si>
  <si>
    <t>CIG: B2AA82369C</t>
  </si>
  <si>
    <t>INCARICO PER IL SERVIZIO DI CONDUZIONE DEI SISTEMI INFORMATIVI E SERVIZIO DI ENDPOINT PROTECTION AVANZATO</t>
  </si>
  <si>
    <t xml:space="preserve">AFFIDAMENTO DIRETTO IN HOUSE </t>
  </si>
  <si>
    <t>CIG: B2F3BB888C</t>
  </si>
  <si>
    <t>CIG: B2F3D0B04F</t>
  </si>
  <si>
    <t>INCARICO PER IL RIFACIMENTO DEL SITO ISTITUZIONALE</t>
  </si>
  <si>
    <t>CIG: B33EFCCB8A</t>
  </si>
  <si>
    <t>ISCRIZIONE VENTURE ACADEMY V EDITION DIRETTORE</t>
  </si>
  <si>
    <t>CIG:  B3871B3683</t>
  </si>
  <si>
    <t>INCARICO AVENTE AD OGGETTO MANUTENZIONE, ASSISTENZA TECNICA E  LICENZA DEL SISTEMA RILEVAZIONE PRESENZE</t>
  </si>
  <si>
    <t>CIG: B3872C2626</t>
  </si>
  <si>
    <t>INCARICO PER UTILIZZO SISTEMA INFORMATICO TENUTA DELLA CONTABILITÀ</t>
  </si>
  <si>
    <t>CIG: B38734416F</t>
  </si>
  <si>
    <t>INCARICO DI CONTENZIOSO GIUDIZIALE HIMARC S.r.l.</t>
  </si>
  <si>
    <t>CIG: B3873CF423</t>
  </si>
  <si>
    <t>INCARICO DI CONTENZIOSO GIUDIZIALE STEFANO GIORDANI</t>
  </si>
  <si>
    <t>CIG: B3953009A80</t>
  </si>
  <si>
    <t xml:space="preserve">CIG: B3F7272243 </t>
  </si>
  <si>
    <t>CIG: B3FC7F9695</t>
  </si>
  <si>
    <t>INCARICO PER LA FORNITURA DI CARTUCCE - STAMPANTE HP 479DW</t>
  </si>
  <si>
    <t>CIG: B42CDAE24C</t>
  </si>
  <si>
    <t>CIG: B459BE63AB</t>
  </si>
  <si>
    <t>INCARICO PER LA FORNITURA DI DEPLIANT A TRE ANTE</t>
  </si>
  <si>
    <t xml:space="preserve">INCARICO DI CONSULENZA LEGALE </t>
  </si>
  <si>
    <t>CIG: B47E27301E</t>
  </si>
  <si>
    <t>INCARICO PER L’ACQUISTO DI BUONI REGALO DIGITALI PER DIRETTORE</t>
  </si>
  <si>
    <t>CIG: B4E8B60320</t>
  </si>
  <si>
    <t>INCARICO RELATIVO ALLA POLIZZA MULTIRISCHIO IMMOBILE PIAZZA DANTE 8 INT.9</t>
  </si>
  <si>
    <t>INCARICO DI SERVIZI AMMINISTRATIVI E SOCIETARI</t>
  </si>
  <si>
    <t>CIG: B4F600C3BC</t>
  </si>
  <si>
    <t>CIG: B4E8CB0865</t>
  </si>
  <si>
    <t xml:space="preserve">AFFIDAMENTO DIRETTO </t>
  </si>
  <si>
    <t>PROTOCOLLO- CONSERVAZIONE DOCUMENTALE</t>
  </si>
  <si>
    <t>RAPPRESENTANZA LEGALE PROCEDURA NASTRI</t>
  </si>
  <si>
    <t>ALESSANDRO ANDREA FERRETTI - FRRLSN70R21D969W</t>
  </si>
  <si>
    <t xml:space="preserve"> </t>
  </si>
  <si>
    <t>CONSULENZA LEGALE PER AZIONE GIUDIZIARIA ESERCIZIO PUT VS. SOCI SOCIETÀ PARTECIPATA SAILS</t>
  </si>
  <si>
    <t>FORNITURA ENERGIA ELETTRICA FINO AL 30/06/2025</t>
  </si>
  <si>
    <t xml:space="preserve">INCARICO INERENTE AL RILASCIO DI PROCURA SPECIALE RELATIVA ALLA CESSIONE DELLA SOCIETÀ SEDAPTA  </t>
  </si>
  <si>
    <t>INCARICO DI ASSISTENZA PER LA VENDITA DELLE QUOTE DETENUTE IN SEDAPTA S.R.L. AL GRUPPO ELISA.</t>
  </si>
  <si>
    <t>Partecipanti</t>
  </si>
  <si>
    <t>SISTEMA BANDI ON LINE PER FONDO WECOOP  - 23LCS103</t>
  </si>
  <si>
    <t xml:space="preserve">SISTEMA BANDI ON LINE PER FONDO STRATEGICO COVID 
</t>
  </si>
  <si>
    <t xml:space="preserve">SERVIZI DI CONNETTIVITÀ NELL’AMBITO DEL SISTEMA PUBB. CONNETTIVITÀ (SPC)
</t>
  </si>
  <si>
    <t xml:space="preserve">INCARICO PER SERVIZI DI CONS. ED ASSISTENZA CONTABILE, FISCALE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</si>
</sst>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.00_);[Red]\(&quot;€&quot;#,##0.00\)"/>
    <numFmt numFmtId="166" formatCode="&quot;€&quot;\ #,##0.00;[Red]\-&quot;€&quot;\ #,##0.00"/>
    <numFmt numFmtId="167" formatCode="[$€-2]\ #,##0.00;[Red]\-[$€-2]\ #,##0.00"/>
    <numFmt numFmtId="169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9" fillId="0" borderId="0" xfId="0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14" fontId="21" fillId="0" borderId="0" xfId="0" applyNumberFormat="1" applyFont="1"/>
    <xf numFmtId="166" fontId="21" fillId="0" borderId="0" xfId="0" applyNumberFormat="1" applyFont="1"/>
    <xf numFmtId="164" fontId="21" fillId="0" borderId="0" xfId="0" applyNumberFormat="1" applyFont="1"/>
    <xf numFmtId="164" fontId="19" fillId="0" borderId="0" xfId="0" applyNumberFormat="1" applyFont="1"/>
    <xf numFmtId="0" fontId="21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66" fontId="20" fillId="0" borderId="0" xfId="0" applyNumberFormat="1" applyFont="1" applyAlignment="1">
      <alignment horizontal="left" vertical="center"/>
    </xf>
    <xf numFmtId="14" fontId="21" fillId="0" borderId="0" xfId="0" applyNumberFormat="1" applyFont="1" applyAlignment="1">
      <alignment horizontal="left" vertical="center"/>
    </xf>
    <xf numFmtId="166" fontId="21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14" fontId="20" fillId="0" borderId="0" xfId="0" applyNumberFormat="1" applyFont="1" applyAlignment="1">
      <alignment horizontal="left" vertic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166" fontId="21" fillId="0" borderId="0" xfId="0" applyNumberFormat="1" applyFont="1" applyAlignment="1" applyProtection="1">
      <alignment horizontal="left" vertical="center"/>
      <protection locked="0"/>
    </xf>
    <xf numFmtId="14" fontId="21" fillId="0" borderId="0" xfId="0" applyNumberFormat="1" applyFont="1" applyAlignment="1" applyProtection="1">
      <alignment horizontal="left" vertical="center"/>
      <protection locked="0"/>
    </xf>
    <xf numFmtId="169" fontId="21" fillId="0" borderId="0" xfId="0" applyNumberFormat="1" applyFont="1" applyAlignment="1">
      <alignment horizontal="left" vertical="center"/>
    </xf>
    <xf numFmtId="167" fontId="21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0"/>
  <sheetViews>
    <sheetView tabSelected="1" topLeftCell="F1" zoomScale="68" zoomScaleNormal="68" workbookViewId="0">
      <pane ySplit="1" topLeftCell="A8" activePane="bottomLeft" state="frozen"/>
      <selection pane="bottomLeft" activeCell="M22" sqref="M22"/>
    </sheetView>
  </sheetViews>
  <sheetFormatPr defaultColWidth="69.36328125" defaultRowHeight="13" x14ac:dyDescent="0.3"/>
  <cols>
    <col min="1" max="1" width="19.36328125" style="3" customWidth="1"/>
    <col min="2" max="2" width="0" style="3" hidden="1" customWidth="1"/>
    <col min="3" max="3" width="82.90625" style="4" customWidth="1"/>
    <col min="4" max="5" width="69.36328125" style="3"/>
    <col min="6" max="6" width="59.36328125" style="3" customWidth="1"/>
    <col min="7" max="7" width="39.36328125" style="3" customWidth="1"/>
    <col min="8" max="8" width="36.1796875" style="3" customWidth="1"/>
    <col min="9" max="9" width="33.90625" style="3" customWidth="1"/>
    <col min="10" max="12" width="0" style="3" hidden="1" customWidth="1"/>
    <col min="13" max="13" width="32.54296875" style="3" customWidth="1"/>
    <col min="14" max="16384" width="69.36328125" style="3"/>
  </cols>
  <sheetData>
    <row r="1" spans="1:1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270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60</v>
      </c>
      <c r="K1" s="1" t="s">
        <v>61</v>
      </c>
      <c r="L1" s="1" t="s">
        <v>102</v>
      </c>
      <c r="M1" s="1" t="s">
        <v>103</v>
      </c>
      <c r="N1" s="3"/>
    </row>
    <row r="2" spans="1:15" s="1" customFormat="1" x14ac:dyDescent="0.3">
      <c r="A2" s="10"/>
      <c r="B2" s="10"/>
      <c r="C2" s="10"/>
      <c r="D2" s="10"/>
      <c r="E2" s="11"/>
      <c r="F2" s="10"/>
      <c r="G2" s="10"/>
      <c r="H2" s="10"/>
      <c r="I2" s="10"/>
      <c r="J2" s="10"/>
      <c r="K2" s="10"/>
      <c r="L2" s="10"/>
      <c r="M2" s="10"/>
      <c r="N2" s="3"/>
    </row>
    <row r="3" spans="1:15" x14ac:dyDescent="0.3">
      <c r="A3" s="11" t="s">
        <v>8</v>
      </c>
      <c r="B3" s="12"/>
      <c r="C3" s="9" t="s">
        <v>271</v>
      </c>
      <c r="D3" s="11" t="s">
        <v>151</v>
      </c>
      <c r="E3" s="11" t="s">
        <v>45</v>
      </c>
      <c r="F3" s="12" t="s">
        <v>45</v>
      </c>
      <c r="G3" s="13">
        <v>5790</v>
      </c>
      <c r="H3" s="14">
        <v>45200</v>
      </c>
      <c r="I3" s="14">
        <v>45565</v>
      </c>
      <c r="J3" s="12"/>
      <c r="K3" s="12"/>
      <c r="L3" s="12">
        <v>0</v>
      </c>
      <c r="M3" s="15">
        <v>5790</v>
      </c>
      <c r="N3" s="7"/>
    </row>
    <row r="4" spans="1:15" ht="26" x14ac:dyDescent="0.3">
      <c r="A4" s="11" t="s">
        <v>8</v>
      </c>
      <c r="B4" s="12"/>
      <c r="C4" s="16" t="s">
        <v>272</v>
      </c>
      <c r="D4" s="11" t="s">
        <v>151</v>
      </c>
      <c r="E4" s="11" t="s">
        <v>45</v>
      </c>
      <c r="F4" s="12" t="s">
        <v>45</v>
      </c>
      <c r="G4" s="13">
        <v>10116.84</v>
      </c>
      <c r="H4" s="14">
        <v>44682</v>
      </c>
      <c r="I4" s="14">
        <v>44926</v>
      </c>
      <c r="J4" s="12"/>
      <c r="K4" s="12"/>
      <c r="L4" s="12">
        <v>0</v>
      </c>
      <c r="M4" s="15">
        <v>10116.84</v>
      </c>
      <c r="N4" s="7"/>
    </row>
    <row r="5" spans="1:15" s="1" customFormat="1" x14ac:dyDescent="0.3">
      <c r="A5" s="11" t="s">
        <v>8</v>
      </c>
      <c r="B5" s="11" t="s">
        <v>9</v>
      </c>
      <c r="C5" s="11" t="str">
        <f>+C97</f>
        <v>INCARICO DI SERVIZI AMMINISTRATIVI E SOCIETARI</v>
      </c>
      <c r="D5" s="11" t="s">
        <v>151</v>
      </c>
      <c r="E5" s="11" t="s">
        <v>11</v>
      </c>
      <c r="F5" s="11" t="s">
        <v>12</v>
      </c>
      <c r="G5" s="13">
        <v>12500</v>
      </c>
      <c r="H5" s="17">
        <v>44927</v>
      </c>
      <c r="I5" s="17">
        <v>45291</v>
      </c>
      <c r="J5" s="17">
        <v>44562</v>
      </c>
      <c r="K5" s="17">
        <v>44926</v>
      </c>
      <c r="L5" s="10">
        <v>0</v>
      </c>
      <c r="M5" s="15">
        <v>12500</v>
      </c>
      <c r="N5" s="7"/>
      <c r="O5" s="8"/>
    </row>
    <row r="6" spans="1:15" x14ac:dyDescent="0.3">
      <c r="A6" s="12" t="s">
        <v>8</v>
      </c>
      <c r="B6" s="12" t="s">
        <v>9</v>
      </c>
      <c r="C6" s="9" t="s">
        <v>10</v>
      </c>
      <c r="D6" s="11" t="s">
        <v>151</v>
      </c>
      <c r="E6" s="12" t="s">
        <v>11</v>
      </c>
      <c r="F6" s="12" t="s">
        <v>12</v>
      </c>
      <c r="G6" s="15">
        <v>8280</v>
      </c>
      <c r="H6" s="14">
        <v>44562</v>
      </c>
      <c r="I6" s="14">
        <v>45657</v>
      </c>
      <c r="J6" s="15">
        <v>0</v>
      </c>
      <c r="K6" s="15">
        <v>0</v>
      </c>
      <c r="L6" s="15">
        <v>3600</v>
      </c>
      <c r="M6" s="15">
        <f>+L6+2700+1980</f>
        <v>8280</v>
      </c>
      <c r="N6" s="7"/>
    </row>
    <row r="7" spans="1:15" ht="28.5" customHeight="1" x14ac:dyDescent="0.3">
      <c r="A7" s="12" t="s">
        <v>14</v>
      </c>
      <c r="B7" s="12" t="s">
        <v>9</v>
      </c>
      <c r="C7" s="9" t="s">
        <v>172</v>
      </c>
      <c r="D7" s="12" t="s">
        <v>153</v>
      </c>
      <c r="E7" s="12" t="s">
        <v>15</v>
      </c>
      <c r="F7" s="12" t="s">
        <v>16</v>
      </c>
      <c r="G7" s="15">
        <v>1500</v>
      </c>
      <c r="H7" s="14">
        <v>44635</v>
      </c>
      <c r="I7" s="14">
        <v>44876</v>
      </c>
      <c r="J7" s="15">
        <v>267.5</v>
      </c>
      <c r="K7" s="15">
        <f>+J7</f>
        <v>267.5</v>
      </c>
      <c r="L7" s="15">
        <f>+K7</f>
        <v>267.5</v>
      </c>
      <c r="M7" s="15">
        <v>627.5</v>
      </c>
      <c r="N7" s="7"/>
    </row>
    <row r="8" spans="1:15" ht="32.15" customHeight="1" x14ac:dyDescent="0.3">
      <c r="A8" s="12" t="s">
        <v>20</v>
      </c>
      <c r="B8" s="12" t="s">
        <v>9</v>
      </c>
      <c r="C8" s="9" t="s">
        <v>21</v>
      </c>
      <c r="D8" s="12" t="s">
        <v>152</v>
      </c>
      <c r="E8" s="12" t="s">
        <v>22</v>
      </c>
      <c r="F8" s="12" t="s">
        <v>23</v>
      </c>
      <c r="G8" s="15">
        <v>1300</v>
      </c>
      <c r="H8" s="14">
        <v>44841</v>
      </c>
      <c r="I8" s="14">
        <v>44865</v>
      </c>
      <c r="J8" s="15">
        <v>0</v>
      </c>
      <c r="K8" s="15">
        <f>+J8</f>
        <v>0</v>
      </c>
      <c r="L8" s="15">
        <f>+K8</f>
        <v>0</v>
      </c>
      <c r="M8" s="15">
        <v>0</v>
      </c>
      <c r="N8" s="7"/>
    </row>
    <row r="9" spans="1:15" ht="34" customHeight="1" x14ac:dyDescent="0.3">
      <c r="A9" s="12" t="s">
        <v>25</v>
      </c>
      <c r="B9" s="12" t="s">
        <v>9</v>
      </c>
      <c r="C9" s="9" t="s">
        <v>173</v>
      </c>
      <c r="D9" s="12" t="s">
        <v>152</v>
      </c>
      <c r="E9" s="12" t="s">
        <v>17</v>
      </c>
      <c r="F9" s="12" t="s">
        <v>18</v>
      </c>
      <c r="G9" s="15">
        <v>12000</v>
      </c>
      <c r="H9" s="14">
        <v>44562</v>
      </c>
      <c r="I9" s="14">
        <v>45322</v>
      </c>
      <c r="J9" s="15">
        <v>0</v>
      </c>
      <c r="K9" s="15">
        <v>0</v>
      </c>
      <c r="L9" s="15">
        <v>2853.1</v>
      </c>
      <c r="M9" s="15">
        <f>+G9</f>
        <v>12000</v>
      </c>
      <c r="N9" s="7"/>
    </row>
    <row r="10" spans="1:15" ht="31" customHeight="1" x14ac:dyDescent="0.3">
      <c r="A10" s="12" t="s">
        <v>26</v>
      </c>
      <c r="B10" s="12" t="s">
        <v>9</v>
      </c>
      <c r="C10" s="9" t="s">
        <v>174</v>
      </c>
      <c r="D10" s="12" t="s">
        <v>152</v>
      </c>
      <c r="E10" s="12" t="s">
        <v>27</v>
      </c>
      <c r="F10" s="12" t="s">
        <v>28</v>
      </c>
      <c r="G10" s="15">
        <v>400</v>
      </c>
      <c r="H10" s="14">
        <v>44897</v>
      </c>
      <c r="I10" s="14">
        <v>45657</v>
      </c>
      <c r="J10" s="15">
        <v>0</v>
      </c>
      <c r="K10" s="15">
        <v>0</v>
      </c>
      <c r="L10" s="15">
        <f>+K10</f>
        <v>0</v>
      </c>
      <c r="M10" s="15">
        <v>0</v>
      </c>
      <c r="N10" s="7"/>
    </row>
    <row r="11" spans="1:15" ht="32.5" customHeight="1" x14ac:dyDescent="0.3">
      <c r="A11" s="12" t="s">
        <v>29</v>
      </c>
      <c r="B11" s="12" t="s">
        <v>9</v>
      </c>
      <c r="C11" s="9" t="s">
        <v>175</v>
      </c>
      <c r="D11" s="12" t="s">
        <v>152</v>
      </c>
      <c r="E11" s="12" t="s">
        <v>30</v>
      </c>
      <c r="F11" s="12" t="s">
        <v>28</v>
      </c>
      <c r="G11" s="15">
        <v>400</v>
      </c>
      <c r="H11" s="14">
        <v>44897</v>
      </c>
      <c r="I11" s="14">
        <v>45657</v>
      </c>
      <c r="J11" s="15">
        <v>0</v>
      </c>
      <c r="K11" s="15">
        <v>0</v>
      </c>
      <c r="L11" s="15">
        <f>+K11</f>
        <v>0</v>
      </c>
      <c r="M11" s="15">
        <v>0</v>
      </c>
      <c r="N11" s="7"/>
    </row>
    <row r="12" spans="1:15" ht="30" customHeight="1" x14ac:dyDescent="0.3">
      <c r="A12" s="12" t="s">
        <v>31</v>
      </c>
      <c r="B12" s="12" t="s">
        <v>9</v>
      </c>
      <c r="C12" s="9" t="s">
        <v>176</v>
      </c>
      <c r="D12" s="12" t="s">
        <v>152</v>
      </c>
      <c r="E12" s="12" t="s">
        <v>27</v>
      </c>
      <c r="F12" s="12" t="s">
        <v>28</v>
      </c>
      <c r="G12" s="15">
        <v>400</v>
      </c>
      <c r="H12" s="14">
        <v>44897</v>
      </c>
      <c r="I12" s="14">
        <v>45657</v>
      </c>
      <c r="J12" s="15">
        <v>0</v>
      </c>
      <c r="K12" s="15">
        <v>0</v>
      </c>
      <c r="L12" s="15">
        <f>+K12</f>
        <v>0</v>
      </c>
      <c r="M12" s="15">
        <v>0</v>
      </c>
      <c r="N12" s="7"/>
    </row>
    <row r="13" spans="1:15" ht="47.4" customHeight="1" x14ac:dyDescent="0.3">
      <c r="A13" s="12" t="s">
        <v>32</v>
      </c>
      <c r="B13" s="12" t="s">
        <v>9</v>
      </c>
      <c r="C13" s="9" t="s">
        <v>177</v>
      </c>
      <c r="D13" s="12" t="s">
        <v>152</v>
      </c>
      <c r="E13" s="12" t="s">
        <v>27</v>
      </c>
      <c r="F13" s="12" t="s">
        <v>28</v>
      </c>
      <c r="G13" s="15">
        <v>400</v>
      </c>
      <c r="H13" s="14">
        <v>44897</v>
      </c>
      <c r="I13" s="14">
        <v>45657</v>
      </c>
      <c r="J13" s="15">
        <v>0</v>
      </c>
      <c r="K13" s="15">
        <v>0</v>
      </c>
      <c r="L13" s="15">
        <f>+K13</f>
        <v>0</v>
      </c>
      <c r="M13" s="15">
        <v>0</v>
      </c>
      <c r="N13" s="7"/>
    </row>
    <row r="14" spans="1:15" ht="26.5" customHeight="1" x14ac:dyDescent="0.3">
      <c r="A14" s="12" t="s">
        <v>33</v>
      </c>
      <c r="B14" s="12" t="s">
        <v>9</v>
      </c>
      <c r="C14" s="9" t="s">
        <v>273</v>
      </c>
      <c r="D14" s="12" t="s">
        <v>153</v>
      </c>
      <c r="E14" s="12" t="s">
        <v>34</v>
      </c>
      <c r="F14" s="12" t="s">
        <v>35</v>
      </c>
      <c r="G14" s="15">
        <v>15177.87</v>
      </c>
      <c r="H14" s="14">
        <v>44927</v>
      </c>
      <c r="I14" s="14">
        <v>45657</v>
      </c>
      <c r="J14" s="15">
        <v>0</v>
      </c>
      <c r="K14" s="15">
        <v>1258.6400000000001</v>
      </c>
      <c r="L14" s="15">
        <f>+K14+13.78+1258.64+1258.64+1258.64+1258.64+60.41</f>
        <v>6367.3900000000012</v>
      </c>
      <c r="M14" s="15">
        <f>+L14+7551.84</f>
        <v>13919.230000000001</v>
      </c>
      <c r="N14" s="7"/>
    </row>
    <row r="15" spans="1:15" x14ac:dyDescent="0.3">
      <c r="A15" s="12" t="s">
        <v>36</v>
      </c>
      <c r="B15" s="12" t="s">
        <v>9</v>
      </c>
      <c r="C15" s="9" t="s">
        <v>178</v>
      </c>
      <c r="D15" s="12" t="s">
        <v>152</v>
      </c>
      <c r="E15" s="12" t="s">
        <v>37</v>
      </c>
      <c r="F15" s="12" t="s">
        <v>38</v>
      </c>
      <c r="G15" s="15">
        <v>18500</v>
      </c>
      <c r="H15" s="14">
        <v>44562</v>
      </c>
      <c r="I15" s="14">
        <v>45657</v>
      </c>
      <c r="J15" s="15">
        <v>4942</v>
      </c>
      <c r="K15" s="15">
        <f>207.9+302.4+333.9+365.4+302.4+J15</f>
        <v>6454</v>
      </c>
      <c r="L15" s="15">
        <f>422.1+482.5+459.9+239.4+535.5+447.3+466.2+K15</f>
        <v>9506.9</v>
      </c>
      <c r="M15" s="15">
        <f>+L15+5638.5</f>
        <v>15145.4</v>
      </c>
      <c r="N15" s="7"/>
    </row>
    <row r="16" spans="1:15" ht="34" customHeight="1" x14ac:dyDescent="0.3">
      <c r="A16" s="12" t="s">
        <v>39</v>
      </c>
      <c r="B16" s="12" t="s">
        <v>9</v>
      </c>
      <c r="C16" s="9" t="s">
        <v>179</v>
      </c>
      <c r="D16" s="12" t="str">
        <f>+D14</f>
        <v>AFFIDAMENTO DIRETTO IN ADESIONE AD ACCORDO QUADRO/CONVENZIONE</v>
      </c>
      <c r="E16" s="12" t="s">
        <v>40</v>
      </c>
      <c r="F16" s="12" t="s">
        <v>41</v>
      </c>
      <c r="G16" s="15">
        <v>500</v>
      </c>
      <c r="H16" s="14">
        <v>43545</v>
      </c>
      <c r="I16" s="14">
        <v>44276</v>
      </c>
      <c r="J16" s="15">
        <v>1644.03</v>
      </c>
      <c r="K16" s="15">
        <f>+J16+156.62</f>
        <v>1800.65</v>
      </c>
      <c r="L16" s="15">
        <f>114.91+115.12+115.12+114.33+K16</f>
        <v>2260.13</v>
      </c>
      <c r="M16" s="15">
        <v>2329.96</v>
      </c>
      <c r="N16" s="7"/>
    </row>
    <row r="17" spans="1:25" ht="25" customHeight="1" x14ac:dyDescent="0.3">
      <c r="A17" s="12" t="s">
        <v>42</v>
      </c>
      <c r="B17" s="12" t="s">
        <v>9</v>
      </c>
      <c r="C17" s="9" t="s">
        <v>180</v>
      </c>
      <c r="D17" s="12" t="str">
        <f>+D15</f>
        <v>AFFIDAMENTO DIRETTO</v>
      </c>
      <c r="E17" s="12" t="s">
        <v>43</v>
      </c>
      <c r="F17" s="12" t="s">
        <v>44</v>
      </c>
      <c r="G17" s="15">
        <v>400</v>
      </c>
      <c r="H17" s="14">
        <v>43503</v>
      </c>
      <c r="I17" s="14">
        <v>45329</v>
      </c>
      <c r="J17" s="15">
        <v>400</v>
      </c>
      <c r="K17" s="15">
        <f t="shared" ref="K17:K18" si="0">+J17</f>
        <v>400</v>
      </c>
      <c r="L17" s="15">
        <f>+K17</f>
        <v>400</v>
      </c>
      <c r="M17" s="15">
        <f>+L17</f>
        <v>400</v>
      </c>
      <c r="N17" s="7"/>
    </row>
    <row r="18" spans="1:25" x14ac:dyDescent="0.3">
      <c r="A18" s="12" t="s">
        <v>47</v>
      </c>
      <c r="B18" s="12" t="s">
        <v>9</v>
      </c>
      <c r="C18" s="9" t="s">
        <v>181</v>
      </c>
      <c r="D18" s="12" t="s">
        <v>152</v>
      </c>
      <c r="E18" s="12" t="s">
        <v>48</v>
      </c>
      <c r="F18" s="12" t="s">
        <v>49</v>
      </c>
      <c r="G18" s="15">
        <v>6000</v>
      </c>
      <c r="H18" s="14">
        <v>44228</v>
      </c>
      <c r="I18" s="14">
        <v>45323</v>
      </c>
      <c r="J18" s="15">
        <v>4707.7</v>
      </c>
      <c r="K18" s="15">
        <f t="shared" si="0"/>
        <v>4707.7</v>
      </c>
      <c r="L18" s="15">
        <f>+K18+1430+1500+386.66</f>
        <v>8024.36</v>
      </c>
      <c r="M18" s="15">
        <v>8665.69</v>
      </c>
      <c r="N18" s="7"/>
      <c r="O18" s="7"/>
    </row>
    <row r="19" spans="1:25" ht="44.4" customHeight="1" x14ac:dyDescent="0.3">
      <c r="A19" s="12" t="s">
        <v>51</v>
      </c>
      <c r="B19" s="12" t="s">
        <v>9</v>
      </c>
      <c r="C19" s="9" t="s">
        <v>266</v>
      </c>
      <c r="D19" s="12" t="s">
        <v>152</v>
      </c>
      <c r="E19" s="12" t="s">
        <v>52</v>
      </c>
      <c r="F19" s="12" t="s">
        <v>18</v>
      </c>
      <c r="G19" s="15">
        <v>15000</v>
      </c>
      <c r="H19" s="14">
        <v>44341</v>
      </c>
      <c r="I19" s="14">
        <v>46167</v>
      </c>
      <c r="J19" s="15">
        <v>8101</v>
      </c>
      <c r="K19" s="15">
        <f t="shared" ref="K19:M21" si="1">+J19</f>
        <v>8101</v>
      </c>
      <c r="L19" s="15">
        <f t="shared" si="1"/>
        <v>8101</v>
      </c>
      <c r="M19" s="15">
        <f t="shared" si="1"/>
        <v>8101</v>
      </c>
      <c r="N19" s="7"/>
    </row>
    <row r="20" spans="1:25" ht="30.65" customHeight="1" x14ac:dyDescent="0.3">
      <c r="A20" s="12" t="s">
        <v>53</v>
      </c>
      <c r="B20" s="12" t="s">
        <v>9</v>
      </c>
      <c r="C20" s="9" t="s">
        <v>182</v>
      </c>
      <c r="D20" s="12" t="str">
        <f>+D19</f>
        <v>AFFIDAMENTO DIRETTO</v>
      </c>
      <c r="E20" s="12" t="s">
        <v>54</v>
      </c>
      <c r="F20" s="12" t="s">
        <v>55</v>
      </c>
      <c r="G20" s="15">
        <v>39000</v>
      </c>
      <c r="H20" s="14">
        <v>43627</v>
      </c>
      <c r="I20" s="14">
        <v>47118</v>
      </c>
      <c r="J20" s="15">
        <v>14445</v>
      </c>
      <c r="K20" s="15">
        <f t="shared" si="1"/>
        <v>14445</v>
      </c>
      <c r="L20" s="15">
        <f t="shared" si="1"/>
        <v>14445</v>
      </c>
      <c r="M20" s="15">
        <f t="shared" si="1"/>
        <v>14445</v>
      </c>
      <c r="N20" s="7"/>
    </row>
    <row r="21" spans="1:25" ht="28.5" customHeight="1" x14ac:dyDescent="0.3">
      <c r="A21" s="12" t="s">
        <v>56</v>
      </c>
      <c r="B21" s="12" t="s">
        <v>9</v>
      </c>
      <c r="C21" s="9" t="s">
        <v>183</v>
      </c>
      <c r="D21" s="12" t="str">
        <f>+D20</f>
        <v>AFFIDAMENTO DIRETTO</v>
      </c>
      <c r="E21" s="12" t="s">
        <v>74</v>
      </c>
      <c r="F21" s="12" t="s">
        <v>57</v>
      </c>
      <c r="G21" s="15">
        <v>39000</v>
      </c>
      <c r="H21" s="14">
        <v>43627</v>
      </c>
      <c r="I21" s="14">
        <v>47118</v>
      </c>
      <c r="J21" s="15">
        <v>22915</v>
      </c>
      <c r="K21" s="15">
        <f t="shared" si="1"/>
        <v>22915</v>
      </c>
      <c r="L21" s="15">
        <f t="shared" si="1"/>
        <v>22915</v>
      </c>
      <c r="M21" s="15">
        <f t="shared" si="1"/>
        <v>22915</v>
      </c>
      <c r="N21" s="7"/>
    </row>
    <row r="22" spans="1:25" ht="26" customHeight="1" x14ac:dyDescent="0.3">
      <c r="A22" s="18" t="s">
        <v>47</v>
      </c>
      <c r="B22" s="18" t="s">
        <v>9</v>
      </c>
      <c r="C22" s="19" t="s">
        <v>181</v>
      </c>
      <c r="D22" s="18" t="str">
        <f>+D21</f>
        <v>AFFIDAMENTO DIRETTO</v>
      </c>
      <c r="E22" s="19" t="s">
        <v>48</v>
      </c>
      <c r="F22" s="18" t="s">
        <v>49</v>
      </c>
      <c r="G22" s="20">
        <v>6000</v>
      </c>
      <c r="H22" s="21">
        <v>44228</v>
      </c>
      <c r="I22" s="21">
        <v>45323</v>
      </c>
      <c r="J22" s="15">
        <v>4707.7</v>
      </c>
      <c r="K22" s="15">
        <f t="shared" ref="K22" si="2">+J22</f>
        <v>4707.7</v>
      </c>
      <c r="L22" s="15">
        <f>+K22+1430+1500+386.66</f>
        <v>8024.36</v>
      </c>
      <c r="M22" s="15">
        <f>8024.36+616</f>
        <v>8640.36</v>
      </c>
      <c r="N22" s="7"/>
    </row>
    <row r="23" spans="1:25" ht="26" customHeight="1" x14ac:dyDescent="0.3">
      <c r="A23" s="12" t="s">
        <v>62</v>
      </c>
      <c r="B23" s="12" t="s">
        <v>9</v>
      </c>
      <c r="C23" s="9" t="s">
        <v>184</v>
      </c>
      <c r="D23" s="12" t="str">
        <f>+D22</f>
        <v>AFFIDAMENTO DIRETTO</v>
      </c>
      <c r="E23" s="12" t="s">
        <v>71</v>
      </c>
      <c r="F23" s="12" t="s">
        <v>71</v>
      </c>
      <c r="G23" s="15">
        <v>8000</v>
      </c>
      <c r="H23" s="14">
        <v>44958</v>
      </c>
      <c r="I23" s="14">
        <v>45322</v>
      </c>
      <c r="J23" s="15">
        <v>0</v>
      </c>
      <c r="K23" s="15">
        <f>5760+172.12</f>
        <v>5932.12</v>
      </c>
      <c r="L23" s="15">
        <f>+K23</f>
        <v>5932.12</v>
      </c>
      <c r="M23" s="15">
        <f>+L23</f>
        <v>5932.12</v>
      </c>
      <c r="N23" s="7"/>
      <c r="P23" s="4"/>
      <c r="T23" s="6"/>
      <c r="U23" s="5"/>
      <c r="V23" s="5"/>
      <c r="W23" s="6"/>
      <c r="X23" s="6"/>
      <c r="Y23" s="6"/>
    </row>
    <row r="24" spans="1:25" x14ac:dyDescent="0.3">
      <c r="A24" s="12" t="s">
        <v>63</v>
      </c>
      <c r="B24" s="12" t="s">
        <v>9</v>
      </c>
      <c r="C24" s="9" t="s">
        <v>185</v>
      </c>
      <c r="D24" s="12" t="str">
        <f>+D23</f>
        <v>AFFIDAMENTO DIRETTO</v>
      </c>
      <c r="E24" s="12" t="s">
        <v>27</v>
      </c>
      <c r="F24" s="12" t="s">
        <v>28</v>
      </c>
      <c r="G24" s="15">
        <v>400</v>
      </c>
      <c r="H24" s="14">
        <v>44978</v>
      </c>
      <c r="I24" s="14">
        <v>45291</v>
      </c>
      <c r="J24" s="15">
        <v>0</v>
      </c>
      <c r="K24" s="15">
        <v>0</v>
      </c>
      <c r="L24" s="15">
        <v>83.2</v>
      </c>
      <c r="M24" s="15">
        <v>83.2</v>
      </c>
      <c r="N24" s="7"/>
    </row>
    <row r="25" spans="1:25" x14ac:dyDescent="0.3">
      <c r="A25" s="12" t="s">
        <v>64</v>
      </c>
      <c r="B25" s="12" t="s">
        <v>9</v>
      </c>
      <c r="C25" s="9" t="s">
        <v>186</v>
      </c>
      <c r="D25" s="12" t="str">
        <f t="shared" ref="D25:D26" si="3">+D24</f>
        <v>AFFIDAMENTO DIRETTO</v>
      </c>
      <c r="E25" s="12" t="s">
        <v>13</v>
      </c>
      <c r="F25" s="12" t="s">
        <v>13</v>
      </c>
      <c r="G25" s="15">
        <v>1300</v>
      </c>
      <c r="H25" s="14">
        <v>44959</v>
      </c>
      <c r="I25" s="14">
        <v>46054</v>
      </c>
      <c r="J25" s="15">
        <v>0</v>
      </c>
      <c r="K25" s="15">
        <v>0</v>
      </c>
      <c r="L25" s="15">
        <f>122+262+122</f>
        <v>506</v>
      </c>
      <c r="M25" s="15">
        <f>+L25+208</f>
        <v>714</v>
      </c>
      <c r="N25" s="7"/>
    </row>
    <row r="26" spans="1:25" x14ac:dyDescent="0.3">
      <c r="A26" s="12" t="s">
        <v>65</v>
      </c>
      <c r="B26" s="12" t="s">
        <v>9</v>
      </c>
      <c r="C26" s="9" t="s">
        <v>187</v>
      </c>
      <c r="D26" s="12" t="str">
        <f t="shared" si="3"/>
        <v>AFFIDAMENTO DIRETTO</v>
      </c>
      <c r="E26" s="12" t="s">
        <v>72</v>
      </c>
      <c r="F26" s="12" t="s">
        <v>72</v>
      </c>
      <c r="G26" s="15">
        <v>1700</v>
      </c>
      <c r="H26" s="14">
        <v>44992</v>
      </c>
      <c r="I26" s="14">
        <v>46088</v>
      </c>
      <c r="J26" s="15">
        <v>0</v>
      </c>
      <c r="K26" s="15">
        <v>0</v>
      </c>
      <c r="L26" s="15">
        <f>250+250</f>
        <v>500</v>
      </c>
      <c r="M26" s="15">
        <f>+L26+500</f>
        <v>1000</v>
      </c>
      <c r="N26" s="7"/>
    </row>
    <row r="27" spans="1:25" x14ac:dyDescent="0.3">
      <c r="A27" s="12" t="s">
        <v>66</v>
      </c>
      <c r="B27" s="12" t="s">
        <v>9</v>
      </c>
      <c r="C27" s="9" t="s">
        <v>188</v>
      </c>
      <c r="D27" s="12" t="s">
        <v>153</v>
      </c>
      <c r="E27" s="12" t="s">
        <v>73</v>
      </c>
      <c r="F27" s="12" t="s">
        <v>79</v>
      </c>
      <c r="G27" s="15">
        <v>26905</v>
      </c>
      <c r="H27" s="14">
        <v>45017</v>
      </c>
      <c r="I27" s="14">
        <v>46477</v>
      </c>
      <c r="J27" s="15">
        <v>0</v>
      </c>
      <c r="K27" s="15">
        <v>0</v>
      </c>
      <c r="L27" s="15">
        <f>860.5+959.66+491.33+959.66+255.66</f>
        <v>3526.8099999999995</v>
      </c>
      <c r="M27" s="15">
        <f>+L27+8379.41</f>
        <v>11906.22</v>
      </c>
      <c r="N27" s="7"/>
    </row>
    <row r="28" spans="1:25" x14ac:dyDescent="0.3">
      <c r="A28" s="12" t="s">
        <v>67</v>
      </c>
      <c r="B28" s="12" t="s">
        <v>9</v>
      </c>
      <c r="C28" s="9" t="s">
        <v>189</v>
      </c>
      <c r="D28" s="12" t="str">
        <f>+D26</f>
        <v>AFFIDAMENTO DIRETTO</v>
      </c>
      <c r="E28" s="12" t="s">
        <v>76</v>
      </c>
      <c r="F28" s="12" t="s">
        <v>76</v>
      </c>
      <c r="G28" s="15">
        <v>1120</v>
      </c>
      <c r="H28" s="14">
        <v>45078</v>
      </c>
      <c r="I28" s="14">
        <v>45808</v>
      </c>
      <c r="J28" s="15">
        <v>0</v>
      </c>
      <c r="K28" s="15">
        <v>0</v>
      </c>
      <c r="L28" s="15">
        <f>800+105.2</f>
        <v>905.2</v>
      </c>
      <c r="M28" s="15">
        <f>+L28</f>
        <v>905.2</v>
      </c>
      <c r="N28" s="7"/>
      <c r="O28" s="7"/>
    </row>
    <row r="29" spans="1:25" x14ac:dyDescent="0.3">
      <c r="A29" s="12" t="s">
        <v>68</v>
      </c>
      <c r="B29" s="12" t="s">
        <v>9</v>
      </c>
      <c r="C29" s="9" t="s">
        <v>267</v>
      </c>
      <c r="D29" s="12" t="s">
        <v>153</v>
      </c>
      <c r="E29" s="12" t="s">
        <v>50</v>
      </c>
      <c r="F29" s="12" t="s">
        <v>50</v>
      </c>
      <c r="G29" s="15">
        <v>10573.94</v>
      </c>
      <c r="H29" s="14">
        <v>45108</v>
      </c>
      <c r="I29" s="14">
        <v>45838</v>
      </c>
      <c r="J29" s="15">
        <v>0</v>
      </c>
      <c r="K29" s="15">
        <v>0</v>
      </c>
      <c r="L29" s="15">
        <v>1096.07</v>
      </c>
      <c r="M29" s="15">
        <f>+L29+3372.5</f>
        <v>4468.57</v>
      </c>
      <c r="N29" s="7"/>
    </row>
    <row r="30" spans="1:25" x14ac:dyDescent="0.3">
      <c r="A30" s="12" t="s">
        <v>69</v>
      </c>
      <c r="B30" s="12" t="s">
        <v>9</v>
      </c>
      <c r="C30" s="9" t="s">
        <v>58</v>
      </c>
      <c r="D30" s="12" t="str">
        <f>+D28</f>
        <v>AFFIDAMENTO DIRETTO</v>
      </c>
      <c r="E30" s="12" t="s">
        <v>77</v>
      </c>
      <c r="F30" s="12" t="s">
        <v>77</v>
      </c>
      <c r="G30" s="15">
        <v>10850</v>
      </c>
      <c r="H30" s="14">
        <v>45064</v>
      </c>
      <c r="I30" s="14">
        <v>47118</v>
      </c>
      <c r="J30" s="15">
        <v>0</v>
      </c>
      <c r="K30" s="15">
        <v>0</v>
      </c>
      <c r="L30" s="15">
        <f>+K30</f>
        <v>0</v>
      </c>
      <c r="M30" s="15">
        <v>0</v>
      </c>
      <c r="N30" s="7"/>
    </row>
    <row r="31" spans="1:25" x14ac:dyDescent="0.3">
      <c r="A31" s="12" t="s">
        <v>70</v>
      </c>
      <c r="B31" s="12" t="s">
        <v>9</v>
      </c>
      <c r="C31" s="9" t="s">
        <v>59</v>
      </c>
      <c r="D31" s="12" t="str">
        <f>+D30</f>
        <v>AFFIDAMENTO DIRETTO</v>
      </c>
      <c r="E31" s="12" t="s">
        <v>46</v>
      </c>
      <c r="F31" s="12" t="s">
        <v>46</v>
      </c>
      <c r="G31" s="15">
        <v>10000</v>
      </c>
      <c r="H31" s="14">
        <v>44927</v>
      </c>
      <c r="I31" s="14">
        <v>46022</v>
      </c>
      <c r="J31" s="15">
        <v>0</v>
      </c>
      <c r="K31" s="15">
        <v>0</v>
      </c>
      <c r="L31" s="15">
        <v>0</v>
      </c>
      <c r="M31" s="15">
        <v>3000</v>
      </c>
      <c r="N31" s="7"/>
    </row>
    <row r="32" spans="1:25" x14ac:dyDescent="0.3">
      <c r="A32" s="12" t="s">
        <v>8</v>
      </c>
      <c r="B32" s="12" t="s">
        <v>9</v>
      </c>
      <c r="C32" s="9" t="s">
        <v>190</v>
      </c>
      <c r="D32" s="12" t="s">
        <v>154</v>
      </c>
      <c r="E32" s="12" t="s">
        <v>45</v>
      </c>
      <c r="F32" s="12" t="s">
        <v>45</v>
      </c>
      <c r="G32" s="15">
        <v>5622.12</v>
      </c>
      <c r="H32" s="14">
        <v>44927</v>
      </c>
      <c r="I32" s="14">
        <v>46022</v>
      </c>
      <c r="J32" s="15">
        <v>0</v>
      </c>
      <c r="K32" s="15">
        <v>0</v>
      </c>
      <c r="L32" s="15">
        <v>1874</v>
      </c>
      <c r="M32" s="15">
        <f>+L32</f>
        <v>1874</v>
      </c>
      <c r="N32" s="7"/>
    </row>
    <row r="33" spans="1:14" x14ac:dyDescent="0.3">
      <c r="A33" s="12" t="s">
        <v>80</v>
      </c>
      <c r="B33" s="12" t="s">
        <v>9</v>
      </c>
      <c r="C33" s="9" t="s">
        <v>191</v>
      </c>
      <c r="D33" s="12" t="str">
        <f>+D31</f>
        <v>AFFIDAMENTO DIRETTO</v>
      </c>
      <c r="E33" s="12" t="s">
        <v>97</v>
      </c>
      <c r="F33" s="12" t="s">
        <v>97</v>
      </c>
      <c r="G33" s="15">
        <v>5000</v>
      </c>
      <c r="H33" s="14">
        <v>45170</v>
      </c>
      <c r="I33" s="14">
        <v>45535</v>
      </c>
      <c r="J33" s="15">
        <v>0</v>
      </c>
      <c r="K33" s="15">
        <v>0</v>
      </c>
      <c r="L33" s="15">
        <f>+K33</f>
        <v>0</v>
      </c>
      <c r="M33" s="15">
        <v>2300</v>
      </c>
      <c r="N33" s="7"/>
    </row>
    <row r="34" spans="1:14" x14ac:dyDescent="0.3">
      <c r="A34" s="9" t="s">
        <v>81</v>
      </c>
      <c r="B34" s="12" t="s">
        <v>9</v>
      </c>
      <c r="C34" s="9" t="s">
        <v>192</v>
      </c>
      <c r="D34" s="12" t="str">
        <f>+D33</f>
        <v>AFFIDAMENTO DIRETTO</v>
      </c>
      <c r="E34" s="12" t="s">
        <v>101</v>
      </c>
      <c r="F34" s="12" t="s">
        <v>101</v>
      </c>
      <c r="G34" s="15">
        <v>2000</v>
      </c>
      <c r="H34" s="14">
        <v>44927</v>
      </c>
      <c r="I34" s="14">
        <v>45291</v>
      </c>
      <c r="J34" s="15">
        <v>0</v>
      </c>
      <c r="K34" s="15">
        <v>0</v>
      </c>
      <c r="L34" s="15">
        <f>+K34</f>
        <v>0</v>
      </c>
      <c r="M34" s="22">
        <v>1100</v>
      </c>
      <c r="N34" s="7"/>
    </row>
    <row r="35" spans="1:14" x14ac:dyDescent="0.3">
      <c r="A35" s="9" t="s">
        <v>82</v>
      </c>
      <c r="B35" s="12" t="s">
        <v>9</v>
      </c>
      <c r="C35" s="9" t="s">
        <v>193</v>
      </c>
      <c r="D35" s="12" t="s">
        <v>153</v>
      </c>
      <c r="E35" s="12" t="s">
        <v>100</v>
      </c>
      <c r="F35" s="12" t="s">
        <v>100</v>
      </c>
      <c r="G35" s="15">
        <v>1200</v>
      </c>
      <c r="H35" s="14">
        <v>45174</v>
      </c>
      <c r="I35" s="14">
        <v>45539</v>
      </c>
      <c r="J35" s="15">
        <v>0</v>
      </c>
      <c r="K35" s="15">
        <v>0</v>
      </c>
      <c r="L35" s="15">
        <v>65.19</v>
      </c>
      <c r="M35" s="15">
        <v>1247.6300000000001</v>
      </c>
      <c r="N35" s="7"/>
    </row>
    <row r="36" spans="1:14" x14ac:dyDescent="0.3">
      <c r="A36" s="9" t="s">
        <v>83</v>
      </c>
      <c r="B36" s="12" t="s">
        <v>9</v>
      </c>
      <c r="C36" s="9" t="s">
        <v>194</v>
      </c>
      <c r="D36" s="12" t="s">
        <v>261</v>
      </c>
      <c r="E36" s="12" t="s">
        <v>94</v>
      </c>
      <c r="F36" s="12" t="s">
        <v>94</v>
      </c>
      <c r="G36" s="15">
        <v>6988.4</v>
      </c>
      <c r="H36" s="14">
        <v>45243</v>
      </c>
      <c r="I36" s="14">
        <v>46035</v>
      </c>
      <c r="J36" s="15">
        <v>0</v>
      </c>
      <c r="K36" s="15">
        <v>0</v>
      </c>
      <c r="L36" s="15">
        <f>+K36</f>
        <v>0</v>
      </c>
      <c r="M36" s="15">
        <v>3230.24</v>
      </c>
      <c r="N36" s="7"/>
    </row>
    <row r="37" spans="1:14" x14ac:dyDescent="0.3">
      <c r="A37" s="9" t="s">
        <v>84</v>
      </c>
      <c r="B37" s="12" t="s">
        <v>9</v>
      </c>
      <c r="C37" s="9" t="s">
        <v>195</v>
      </c>
      <c r="D37" s="12" t="s">
        <v>261</v>
      </c>
      <c r="E37" s="12" t="s">
        <v>27</v>
      </c>
      <c r="F37" s="12" t="s">
        <v>28</v>
      </c>
      <c r="G37" s="15">
        <v>210</v>
      </c>
      <c r="H37" s="14">
        <v>45197</v>
      </c>
      <c r="I37" s="14">
        <v>45291</v>
      </c>
      <c r="J37" s="15">
        <v>0</v>
      </c>
      <c r="K37" s="15">
        <v>0</v>
      </c>
      <c r="L37" s="15">
        <f>+K37</f>
        <v>0</v>
      </c>
      <c r="M37" s="15">
        <v>83.2</v>
      </c>
      <c r="N37" s="7"/>
    </row>
    <row r="38" spans="1:14" x14ac:dyDescent="0.3">
      <c r="A38" s="9" t="s">
        <v>85</v>
      </c>
      <c r="B38" s="12" t="s">
        <v>9</v>
      </c>
      <c r="C38" s="9" t="s">
        <v>196</v>
      </c>
      <c r="D38" s="12" t="s">
        <v>152</v>
      </c>
      <c r="E38" s="12" t="s">
        <v>27</v>
      </c>
      <c r="F38" s="12" t="s">
        <v>28</v>
      </c>
      <c r="G38" s="15">
        <v>210</v>
      </c>
      <c r="H38" s="14">
        <v>45197</v>
      </c>
      <c r="I38" s="14">
        <v>45291</v>
      </c>
      <c r="J38" s="15">
        <v>0</v>
      </c>
      <c r="K38" s="15">
        <v>0</v>
      </c>
      <c r="L38" s="15">
        <f>+K38</f>
        <v>0</v>
      </c>
      <c r="M38" s="15">
        <v>0</v>
      </c>
      <c r="N38" s="7"/>
    </row>
    <row r="39" spans="1:14" x14ac:dyDescent="0.3">
      <c r="A39" s="9" t="s">
        <v>86</v>
      </c>
      <c r="B39" s="12" t="s">
        <v>9</v>
      </c>
      <c r="C39" s="9" t="s">
        <v>197</v>
      </c>
      <c r="D39" s="12" t="s">
        <v>261</v>
      </c>
      <c r="E39" s="12" t="s">
        <v>27</v>
      </c>
      <c r="F39" s="12" t="s">
        <v>28</v>
      </c>
      <c r="G39" s="15">
        <v>210</v>
      </c>
      <c r="H39" s="14">
        <v>45197</v>
      </c>
      <c r="I39" s="14">
        <v>45291</v>
      </c>
      <c r="J39" s="15">
        <v>0</v>
      </c>
      <c r="K39" s="15">
        <v>0</v>
      </c>
      <c r="L39" s="15">
        <v>0</v>
      </c>
      <c r="M39" s="15">
        <v>83.2</v>
      </c>
      <c r="N39" s="7"/>
    </row>
    <row r="40" spans="1:14" x14ac:dyDescent="0.3">
      <c r="A40" s="9" t="s">
        <v>87</v>
      </c>
      <c r="B40" s="12" t="s">
        <v>9</v>
      </c>
      <c r="C40" s="9" t="s">
        <v>91</v>
      </c>
      <c r="D40" s="12" t="s">
        <v>152</v>
      </c>
      <c r="E40" s="12" t="s">
        <v>96</v>
      </c>
      <c r="F40" s="12" t="s">
        <v>96</v>
      </c>
      <c r="G40" s="15">
        <v>8000</v>
      </c>
      <c r="H40" s="14">
        <v>45096</v>
      </c>
      <c r="I40" s="14">
        <v>46022</v>
      </c>
      <c r="J40" s="15">
        <v>0</v>
      </c>
      <c r="K40" s="15">
        <v>0</v>
      </c>
      <c r="L40" s="15">
        <v>8000</v>
      </c>
      <c r="M40" s="15">
        <v>8000</v>
      </c>
      <c r="N40" s="7"/>
    </row>
    <row r="41" spans="1:14" x14ac:dyDescent="0.3">
      <c r="A41" s="9" t="s">
        <v>88</v>
      </c>
      <c r="B41" s="12" t="s">
        <v>9</v>
      </c>
      <c r="C41" s="9" t="s">
        <v>92</v>
      </c>
      <c r="D41" s="12" t="s">
        <v>261</v>
      </c>
      <c r="E41" s="12" t="s">
        <v>95</v>
      </c>
      <c r="F41" s="12" t="s">
        <v>95</v>
      </c>
      <c r="G41" s="15">
        <v>700</v>
      </c>
      <c r="H41" s="14">
        <v>45281</v>
      </c>
      <c r="I41" s="14">
        <v>45291</v>
      </c>
      <c r="J41" s="15">
        <v>0</v>
      </c>
      <c r="K41" s="15">
        <v>0</v>
      </c>
      <c r="L41" s="15">
        <f>+K41</f>
        <v>0</v>
      </c>
      <c r="M41" s="15">
        <v>700</v>
      </c>
      <c r="N41" s="7"/>
    </row>
    <row r="42" spans="1:14" x14ac:dyDescent="0.3">
      <c r="A42" s="9" t="s">
        <v>89</v>
      </c>
      <c r="B42" s="12" t="s">
        <v>9</v>
      </c>
      <c r="C42" s="9" t="s">
        <v>93</v>
      </c>
      <c r="D42" s="12" t="s">
        <v>261</v>
      </c>
      <c r="E42" s="12" t="s">
        <v>99</v>
      </c>
      <c r="F42" s="12" t="s">
        <v>99</v>
      </c>
      <c r="G42" s="15">
        <v>4530</v>
      </c>
      <c r="H42" s="14">
        <v>45211</v>
      </c>
      <c r="I42" s="14">
        <v>46690</v>
      </c>
      <c r="J42" s="15">
        <v>0</v>
      </c>
      <c r="K42" s="15">
        <v>0</v>
      </c>
      <c r="L42" s="15">
        <f>1170+210</f>
        <v>1380</v>
      </c>
      <c r="M42" s="15">
        <f>+L42+210+210+210+256</f>
        <v>2266</v>
      </c>
      <c r="N42" s="7"/>
    </row>
    <row r="43" spans="1:14" x14ac:dyDescent="0.3">
      <c r="A43" s="9" t="s">
        <v>90</v>
      </c>
      <c r="B43" s="12" t="s">
        <v>9</v>
      </c>
      <c r="C43" s="9" t="s">
        <v>198</v>
      </c>
      <c r="D43" s="12" t="s">
        <v>152</v>
      </c>
      <c r="E43" s="12" t="s">
        <v>98</v>
      </c>
      <c r="F43" s="12" t="s">
        <v>98</v>
      </c>
      <c r="G43" s="15">
        <v>1200</v>
      </c>
      <c r="H43" s="14">
        <v>45232</v>
      </c>
      <c r="I43" s="14">
        <v>45657</v>
      </c>
      <c r="J43" s="15">
        <v>0</v>
      </c>
      <c r="K43" s="15">
        <v>0</v>
      </c>
      <c r="L43" s="15">
        <f>+K43</f>
        <v>0</v>
      </c>
      <c r="M43" s="15">
        <v>1200</v>
      </c>
      <c r="N43" s="7"/>
    </row>
    <row r="44" spans="1:14" x14ac:dyDescent="0.3">
      <c r="A44" s="9" t="s">
        <v>104</v>
      </c>
      <c r="B44" s="12" t="s">
        <v>9</v>
      </c>
      <c r="C44" s="9" t="s">
        <v>199</v>
      </c>
      <c r="D44" s="12" t="s">
        <v>152</v>
      </c>
      <c r="E44" s="12" t="s">
        <v>206</v>
      </c>
      <c r="F44" s="12" t="s">
        <v>206</v>
      </c>
      <c r="G44" s="23">
        <v>7200</v>
      </c>
      <c r="H44" s="14">
        <v>45352</v>
      </c>
      <c r="I44" s="14">
        <v>45443</v>
      </c>
      <c r="J44" s="15">
        <v>0</v>
      </c>
      <c r="K44" s="15">
        <v>0</v>
      </c>
      <c r="L44" s="15">
        <v>0</v>
      </c>
      <c r="M44" s="15">
        <v>7200</v>
      </c>
      <c r="N44" s="7"/>
    </row>
    <row r="45" spans="1:14" x14ac:dyDescent="0.3">
      <c r="A45" s="9" t="s">
        <v>105</v>
      </c>
      <c r="B45" s="12" t="s">
        <v>9</v>
      </c>
      <c r="C45" s="9" t="s">
        <v>200</v>
      </c>
      <c r="D45" s="12" t="str">
        <f t="shared" ref="D45:D83" si="4">+D44</f>
        <v>AFFIDAMENTO DIRETTO</v>
      </c>
      <c r="E45" s="11" t="s">
        <v>207</v>
      </c>
      <c r="F45" s="11" t="s">
        <v>207</v>
      </c>
      <c r="G45" s="15">
        <v>10500</v>
      </c>
      <c r="H45" s="14">
        <v>45292</v>
      </c>
      <c r="I45" s="14">
        <v>46387</v>
      </c>
      <c r="J45" s="12"/>
      <c r="K45" s="12"/>
      <c r="L45" s="15">
        <v>0</v>
      </c>
      <c r="M45" s="15">
        <v>0</v>
      </c>
      <c r="N45" s="7"/>
    </row>
    <row r="46" spans="1:14" ht="25.75" customHeight="1" x14ac:dyDescent="0.3">
      <c r="A46" s="9" t="s">
        <v>106</v>
      </c>
      <c r="B46" s="12" t="s">
        <v>9</v>
      </c>
      <c r="C46" s="9" t="s">
        <v>201</v>
      </c>
      <c r="D46" s="12" t="str">
        <f t="shared" si="4"/>
        <v>AFFIDAMENTO DIRETTO</v>
      </c>
      <c r="E46" s="11" t="s">
        <v>71</v>
      </c>
      <c r="F46" s="11" t="s">
        <v>208</v>
      </c>
      <c r="G46" s="15">
        <v>8322</v>
      </c>
      <c r="H46" s="14">
        <v>45323</v>
      </c>
      <c r="I46" s="14">
        <v>45657</v>
      </c>
      <c r="J46" s="12"/>
      <c r="K46" s="12"/>
      <c r="L46" s="15">
        <v>0</v>
      </c>
      <c r="M46" s="15">
        <v>8322</v>
      </c>
      <c r="N46" s="7"/>
    </row>
    <row r="47" spans="1:14" ht="18.649999999999999" customHeight="1" x14ac:dyDescent="0.3">
      <c r="A47" s="9" t="s">
        <v>107</v>
      </c>
      <c r="B47" s="12" t="s">
        <v>9</v>
      </c>
      <c r="C47" s="9" t="s">
        <v>262</v>
      </c>
      <c r="D47" s="12" t="str">
        <f t="shared" si="4"/>
        <v>AFFIDAMENTO DIRETTO</v>
      </c>
      <c r="E47" s="11" t="s">
        <v>78</v>
      </c>
      <c r="F47" s="11" t="s">
        <v>78</v>
      </c>
      <c r="G47" s="15">
        <v>14000</v>
      </c>
      <c r="H47" s="14">
        <v>45292</v>
      </c>
      <c r="I47" s="14">
        <v>46387</v>
      </c>
      <c r="J47" s="12"/>
      <c r="K47" s="12"/>
      <c r="L47" s="15">
        <v>0</v>
      </c>
      <c r="M47" s="15">
        <v>2678.76</v>
      </c>
      <c r="N47" s="7"/>
    </row>
    <row r="48" spans="1:14" ht="10.25" customHeight="1" x14ac:dyDescent="0.3">
      <c r="A48" s="9" t="s">
        <v>108</v>
      </c>
      <c r="B48" s="12" t="s">
        <v>9</v>
      </c>
      <c r="C48" s="9" t="s">
        <v>109</v>
      </c>
      <c r="D48" s="12" t="str">
        <f t="shared" si="4"/>
        <v>AFFIDAMENTO DIRETTO</v>
      </c>
      <c r="E48" s="12" t="s">
        <v>205</v>
      </c>
      <c r="F48" s="12" t="s">
        <v>205</v>
      </c>
      <c r="G48" s="15">
        <v>10800</v>
      </c>
      <c r="H48" s="14">
        <v>45453</v>
      </c>
      <c r="I48" s="14">
        <v>45838</v>
      </c>
      <c r="J48" s="12"/>
      <c r="K48" s="12"/>
      <c r="L48" s="15">
        <v>0</v>
      </c>
      <c r="M48" s="15">
        <v>0</v>
      </c>
      <c r="N48" s="7"/>
    </row>
    <row r="49" spans="1:14" x14ac:dyDescent="0.3">
      <c r="A49" s="9" t="s">
        <v>110</v>
      </c>
      <c r="B49" s="12" t="s">
        <v>9</v>
      </c>
      <c r="C49" s="9" t="s">
        <v>111</v>
      </c>
      <c r="D49" s="12" t="str">
        <f t="shared" si="4"/>
        <v>AFFIDAMENTO DIRETTO</v>
      </c>
      <c r="E49" s="12" t="s">
        <v>209</v>
      </c>
      <c r="F49" s="12" t="s">
        <v>210</v>
      </c>
      <c r="G49" s="15">
        <v>6800</v>
      </c>
      <c r="H49" s="14">
        <v>45537</v>
      </c>
      <c r="I49" s="14">
        <v>45596</v>
      </c>
      <c r="J49" s="12"/>
      <c r="K49" s="12"/>
      <c r="L49" s="15">
        <v>0</v>
      </c>
      <c r="M49" s="15">
        <f>4650+2150</f>
        <v>6800</v>
      </c>
      <c r="N49" s="7"/>
    </row>
    <row r="50" spans="1:14" ht="22.75" customHeight="1" x14ac:dyDescent="0.3">
      <c r="A50" s="9" t="s">
        <v>112</v>
      </c>
      <c r="B50" s="12" t="s">
        <v>9</v>
      </c>
      <c r="C50" s="9" t="s">
        <v>113</v>
      </c>
      <c r="D50" s="12" t="str">
        <f t="shared" si="4"/>
        <v>AFFIDAMENTO DIRETTO</v>
      </c>
      <c r="E50" s="12" t="s">
        <v>215</v>
      </c>
      <c r="F50" s="12" t="s">
        <v>211</v>
      </c>
      <c r="G50" s="15">
        <v>24000</v>
      </c>
      <c r="H50" s="14">
        <v>45597</v>
      </c>
      <c r="I50" s="14">
        <v>46691</v>
      </c>
      <c r="J50" s="12"/>
      <c r="K50" s="12"/>
      <c r="L50" s="15">
        <v>0</v>
      </c>
      <c r="M50" s="15">
        <v>0</v>
      </c>
      <c r="N50" s="7"/>
    </row>
    <row r="51" spans="1:14" x14ac:dyDescent="0.3">
      <c r="A51" s="9" t="s">
        <v>114</v>
      </c>
      <c r="B51" s="12" t="s">
        <v>9</v>
      </c>
      <c r="C51" s="9" t="s">
        <v>115</v>
      </c>
      <c r="D51" s="12" t="str">
        <f t="shared" si="4"/>
        <v>AFFIDAMENTO DIRETTO</v>
      </c>
      <c r="E51" s="12" t="s">
        <v>212</v>
      </c>
      <c r="F51" s="12" t="s">
        <v>212</v>
      </c>
      <c r="G51" s="15">
        <v>25000</v>
      </c>
      <c r="H51" s="14">
        <v>45582</v>
      </c>
      <c r="I51" s="14">
        <v>45673</v>
      </c>
      <c r="J51" s="12"/>
      <c r="K51" s="12"/>
      <c r="L51" s="15">
        <v>0</v>
      </c>
      <c r="M51" s="15">
        <v>25000</v>
      </c>
      <c r="N51" s="7"/>
    </row>
    <row r="52" spans="1:14" x14ac:dyDescent="0.3">
      <c r="A52" s="9" t="s">
        <v>116</v>
      </c>
      <c r="B52" s="12" t="s">
        <v>9</v>
      </c>
      <c r="C52" s="9" t="s">
        <v>117</v>
      </c>
      <c r="D52" s="12" t="str">
        <f t="shared" si="4"/>
        <v>AFFIDAMENTO DIRETTO</v>
      </c>
      <c r="E52" s="12" t="s">
        <v>216</v>
      </c>
      <c r="F52" s="12" t="s">
        <v>213</v>
      </c>
      <c r="G52" s="15">
        <v>6000</v>
      </c>
      <c r="H52" s="14">
        <v>45586</v>
      </c>
      <c r="I52" s="14">
        <v>45590</v>
      </c>
      <c r="J52" s="12"/>
      <c r="K52" s="12"/>
      <c r="L52" s="15">
        <v>0</v>
      </c>
      <c r="M52" s="15">
        <v>6000</v>
      </c>
      <c r="N52" s="7"/>
    </row>
    <row r="53" spans="1:14" ht="22.75" customHeight="1" x14ac:dyDescent="0.3">
      <c r="A53" s="9" t="s">
        <v>118</v>
      </c>
      <c r="B53" s="12" t="s">
        <v>9</v>
      </c>
      <c r="C53" s="9" t="s">
        <v>119</v>
      </c>
      <c r="D53" s="12" t="str">
        <f t="shared" si="4"/>
        <v>AFFIDAMENTO DIRETTO</v>
      </c>
      <c r="E53" s="12" t="str">
        <f>+E48</f>
        <v>STUDIO LEGALE AVV. CARLO GOLDA - GNDCRL64S30D969K</v>
      </c>
      <c r="F53" s="12" t="s">
        <v>214</v>
      </c>
      <c r="G53" s="15">
        <v>3600</v>
      </c>
      <c r="H53" s="14">
        <v>45330</v>
      </c>
      <c r="I53" s="14">
        <v>45473</v>
      </c>
      <c r="J53" s="12"/>
      <c r="K53" s="12"/>
      <c r="L53" s="15">
        <v>0</v>
      </c>
      <c r="M53" s="15">
        <v>3600</v>
      </c>
      <c r="N53" s="7"/>
    </row>
    <row r="54" spans="1:14" ht="18" customHeight="1" x14ac:dyDescent="0.3">
      <c r="A54" s="9" t="s">
        <v>120</v>
      </c>
      <c r="B54" s="12" t="s">
        <v>9</v>
      </c>
      <c r="C54" s="9" t="s">
        <v>122</v>
      </c>
      <c r="D54" s="12" t="str">
        <f t="shared" si="4"/>
        <v>AFFIDAMENTO DIRETTO</v>
      </c>
      <c r="E54" s="12" t="str">
        <f t="shared" ref="E54:E97" si="5">+F54</f>
        <v>TRAVERSO BROKERS DI ASSICURAZIONI S.R.L. - 03610940102</v>
      </c>
      <c r="F54" s="12" t="s">
        <v>126</v>
      </c>
      <c r="G54" s="15">
        <v>504</v>
      </c>
      <c r="H54" s="14">
        <v>45291</v>
      </c>
      <c r="I54" s="14">
        <v>45657</v>
      </c>
      <c r="J54" s="12"/>
      <c r="K54" s="12"/>
      <c r="L54" s="15">
        <v>0</v>
      </c>
      <c r="M54" s="15">
        <f>+G54</f>
        <v>504</v>
      </c>
      <c r="N54" s="7"/>
    </row>
    <row r="55" spans="1:14" x14ac:dyDescent="0.3">
      <c r="A55" s="9" t="s">
        <v>121</v>
      </c>
      <c r="B55" s="12" t="s">
        <v>9</v>
      </c>
      <c r="C55" s="9" t="s">
        <v>127</v>
      </c>
      <c r="D55" s="12" t="str">
        <f t="shared" si="4"/>
        <v>AFFIDAMENTO DIRETTO</v>
      </c>
      <c r="E55" s="12" t="str">
        <f t="shared" si="5"/>
        <v>IFIN SISTEMI S.R.L. A SOCIO UNICO - 01071920282</v>
      </c>
      <c r="F55" s="12" t="s">
        <v>128</v>
      </c>
      <c r="G55" s="15">
        <v>360</v>
      </c>
      <c r="H55" s="14">
        <v>45292</v>
      </c>
      <c r="I55" s="14">
        <v>47118</v>
      </c>
      <c r="J55" s="12"/>
      <c r="K55" s="12"/>
      <c r="L55" s="15">
        <v>0</v>
      </c>
      <c r="M55" s="15">
        <f>+G55</f>
        <v>360</v>
      </c>
      <c r="N55" s="7"/>
    </row>
    <row r="56" spans="1:14" x14ac:dyDescent="0.3">
      <c r="A56" s="9" t="s">
        <v>123</v>
      </c>
      <c r="B56" s="12" t="s">
        <v>9</v>
      </c>
      <c r="C56" s="9" t="s">
        <v>129</v>
      </c>
      <c r="D56" s="12" t="str">
        <f t="shared" si="4"/>
        <v>AFFIDAMENTO DIRETTO</v>
      </c>
      <c r="E56" s="12" t="str">
        <f t="shared" si="5"/>
        <v>ECOVIS STLEX STUDIO LEGALE TRIBUTARIO - 03022160109</v>
      </c>
      <c r="F56" s="12" t="s">
        <v>130</v>
      </c>
      <c r="G56" s="15">
        <v>500</v>
      </c>
      <c r="H56" s="14">
        <v>45344</v>
      </c>
      <c r="I56" s="14">
        <v>45350</v>
      </c>
      <c r="J56" s="12"/>
      <c r="K56" s="12"/>
      <c r="L56" s="15">
        <v>0</v>
      </c>
      <c r="M56" s="15">
        <v>500</v>
      </c>
      <c r="N56" s="7"/>
    </row>
    <row r="57" spans="1:14" x14ac:dyDescent="0.3">
      <c r="A57" s="9" t="s">
        <v>124</v>
      </c>
      <c r="B57" s="12" t="s">
        <v>9</v>
      </c>
      <c r="C57" s="9" t="s">
        <v>263</v>
      </c>
      <c r="D57" s="12" t="str">
        <f t="shared" si="4"/>
        <v>AFFIDAMENTO DIRETTO</v>
      </c>
      <c r="E57" s="12" t="str">
        <f t="shared" si="5"/>
        <v>STUDIO LEGALE ALBERTI - 02416580104</v>
      </c>
      <c r="F57" s="11" t="s">
        <v>131</v>
      </c>
      <c r="G57" s="15">
        <v>2289.14</v>
      </c>
      <c r="H57" s="14">
        <v>45292</v>
      </c>
      <c r="I57" s="14">
        <v>45382</v>
      </c>
      <c r="J57" s="12"/>
      <c r="K57" s="12"/>
      <c r="L57" s="15">
        <v>0</v>
      </c>
      <c r="M57" s="15">
        <f>+G57</f>
        <v>2289.14</v>
      </c>
      <c r="N57" s="7"/>
    </row>
    <row r="58" spans="1:14" x14ac:dyDescent="0.3">
      <c r="A58" s="9" t="s">
        <v>125</v>
      </c>
      <c r="B58" s="12" t="s">
        <v>9</v>
      </c>
      <c r="C58" s="9" t="s">
        <v>132</v>
      </c>
      <c r="D58" s="12" t="str">
        <f t="shared" si="4"/>
        <v>AFFIDAMENTO DIRETTO</v>
      </c>
      <c r="E58" s="12" t="str">
        <f t="shared" si="5"/>
        <v>STUDIO LCA -04385250966</v>
      </c>
      <c r="F58" s="12" t="s">
        <v>133</v>
      </c>
      <c r="G58" s="15">
        <v>4500</v>
      </c>
      <c r="H58" s="14">
        <v>45323</v>
      </c>
      <c r="I58" s="14">
        <v>45504</v>
      </c>
      <c r="J58" s="12"/>
      <c r="K58" s="12"/>
      <c r="L58" s="15">
        <v>0</v>
      </c>
      <c r="M58" s="15">
        <v>4500</v>
      </c>
      <c r="N58" s="7"/>
    </row>
    <row r="59" spans="1:14" x14ac:dyDescent="0.3">
      <c r="A59" s="9" t="s">
        <v>135</v>
      </c>
      <c r="B59" s="12" t="s">
        <v>9</v>
      </c>
      <c r="C59" s="9" t="s">
        <v>136</v>
      </c>
      <c r="D59" s="12" t="str">
        <f t="shared" si="4"/>
        <v>AFFIDAMENTO DIRETTO</v>
      </c>
      <c r="E59" s="12" t="str">
        <f>+E56</f>
        <v>ECOVIS STLEX STUDIO LEGALE TRIBUTARIO - 03022160109</v>
      </c>
      <c r="F59" s="12" t="s">
        <v>134</v>
      </c>
      <c r="G59" s="15">
        <v>4000</v>
      </c>
      <c r="H59" s="14">
        <v>45292</v>
      </c>
      <c r="I59" s="14">
        <v>45473</v>
      </c>
      <c r="J59" s="12"/>
      <c r="K59" s="12"/>
      <c r="L59" s="15">
        <v>0</v>
      </c>
      <c r="M59" s="15">
        <v>4000</v>
      </c>
      <c r="N59" s="7"/>
    </row>
    <row r="60" spans="1:14" x14ac:dyDescent="0.3">
      <c r="A60" s="9" t="s">
        <v>137</v>
      </c>
      <c r="B60" s="12" t="s">
        <v>9</v>
      </c>
      <c r="C60" s="9" t="s">
        <v>138</v>
      </c>
      <c r="D60" s="12" t="str">
        <f t="shared" si="4"/>
        <v>AFFIDAMENTO DIRETTO</v>
      </c>
      <c r="E60" s="12" t="str">
        <f t="shared" si="5"/>
        <v>IL SOLE 24 ORE - 00777910159</v>
      </c>
      <c r="F60" s="12" t="s">
        <v>139</v>
      </c>
      <c r="G60" s="15">
        <v>500</v>
      </c>
      <c r="H60" s="14">
        <v>45384</v>
      </c>
      <c r="I60" s="14">
        <v>45749</v>
      </c>
      <c r="J60" s="12"/>
      <c r="K60" s="12"/>
      <c r="L60" s="15">
        <v>0</v>
      </c>
      <c r="M60" s="15">
        <v>500</v>
      </c>
      <c r="N60" s="7"/>
    </row>
    <row r="61" spans="1:14" x14ac:dyDescent="0.3">
      <c r="A61" s="9" t="s">
        <v>141</v>
      </c>
      <c r="B61" s="12" t="s">
        <v>9</v>
      </c>
      <c r="C61" s="9" t="s">
        <v>142</v>
      </c>
      <c r="D61" s="12" t="str">
        <f t="shared" si="4"/>
        <v>AFFIDAMENTO DIRETTO</v>
      </c>
      <c r="E61" s="12" t="str">
        <f t="shared" si="5"/>
        <v>PEDULLA' GIACOMO - PDLGCM80A15D969O</v>
      </c>
      <c r="F61" s="12" t="s">
        <v>140</v>
      </c>
      <c r="G61" s="15">
        <v>3508.4</v>
      </c>
      <c r="H61" s="14">
        <v>45369</v>
      </c>
      <c r="I61" s="14">
        <v>45443</v>
      </c>
      <c r="J61" s="12"/>
      <c r="K61" s="12"/>
      <c r="L61" s="15">
        <v>0</v>
      </c>
      <c r="M61" s="15">
        <v>3508.4</v>
      </c>
      <c r="N61" s="7"/>
    </row>
    <row r="62" spans="1:14" x14ac:dyDescent="0.3">
      <c r="A62" s="9" t="s">
        <v>144</v>
      </c>
      <c r="B62" s="12" t="s">
        <v>9</v>
      </c>
      <c r="C62" s="9" t="s">
        <v>143</v>
      </c>
      <c r="D62" s="12" t="str">
        <f t="shared" si="4"/>
        <v>AFFIDAMENTO DIRETTO</v>
      </c>
      <c r="E62" s="12" t="str">
        <f>+F62</f>
        <v>DIGIBZ SRL - BNVCRL66E31A952E</v>
      </c>
      <c r="F62" s="12" t="s">
        <v>145</v>
      </c>
      <c r="G62" s="15">
        <v>3200</v>
      </c>
      <c r="H62" s="14">
        <v>45399</v>
      </c>
      <c r="I62" s="14">
        <v>45793</v>
      </c>
      <c r="J62" s="12"/>
      <c r="K62" s="12"/>
      <c r="L62" s="15">
        <v>0</v>
      </c>
      <c r="M62" s="15">
        <v>2133</v>
      </c>
      <c r="N62" s="7"/>
    </row>
    <row r="63" spans="1:14" x14ac:dyDescent="0.3">
      <c r="A63" s="9" t="s">
        <v>147</v>
      </c>
      <c r="B63" s="12" t="s">
        <v>9</v>
      </c>
      <c r="C63" s="9" t="s">
        <v>146</v>
      </c>
      <c r="D63" s="12" t="str">
        <f t="shared" si="4"/>
        <v>AFFIDAMENTO DIRETTO</v>
      </c>
      <c r="E63" s="12" t="str">
        <f t="shared" si="5"/>
        <v>DIGIBZ SRL - BNVCRL66E31A952E</v>
      </c>
      <c r="F63" s="12" t="str">
        <f>+F62</f>
        <v>DIGIBZ SRL - BNVCRL66E31A952E</v>
      </c>
      <c r="G63" s="15">
        <v>2400</v>
      </c>
      <c r="H63" s="14">
        <v>45399</v>
      </c>
      <c r="I63" s="14">
        <v>45657</v>
      </c>
      <c r="J63" s="12"/>
      <c r="K63" s="12"/>
      <c r="L63" s="15">
        <v>0</v>
      </c>
      <c r="M63" s="15">
        <v>2400</v>
      </c>
      <c r="N63" s="7"/>
    </row>
    <row r="64" spans="1:14" x14ac:dyDescent="0.3">
      <c r="A64" s="9" t="s">
        <v>150</v>
      </c>
      <c r="B64" s="12" t="s">
        <v>9</v>
      </c>
      <c r="C64" s="9" t="s">
        <v>148</v>
      </c>
      <c r="D64" s="12" t="str">
        <f t="shared" si="4"/>
        <v>AFFIDAMENTO DIRETTO</v>
      </c>
      <c r="E64" s="12" t="str">
        <f t="shared" si="5"/>
        <v>STUDIO BARBERO -  BRBPLA60E26D969Y</v>
      </c>
      <c r="F64" s="12" t="s">
        <v>149</v>
      </c>
      <c r="G64" s="15">
        <v>500</v>
      </c>
      <c r="H64" s="14">
        <v>45391</v>
      </c>
      <c r="I64" s="14">
        <v>45473</v>
      </c>
      <c r="J64" s="12"/>
      <c r="K64" s="12"/>
      <c r="L64" s="15">
        <v>0</v>
      </c>
      <c r="M64" s="15">
        <v>500</v>
      </c>
      <c r="N64" s="7"/>
    </row>
    <row r="65" spans="1:16" x14ac:dyDescent="0.3">
      <c r="A65" s="9" t="s">
        <v>159</v>
      </c>
      <c r="B65" s="12" t="s">
        <v>9</v>
      </c>
      <c r="C65" s="9" t="s">
        <v>202</v>
      </c>
      <c r="D65" s="12" t="str">
        <f t="shared" si="4"/>
        <v>AFFIDAMENTO DIRETTO</v>
      </c>
      <c r="E65" s="12" t="str">
        <f t="shared" si="5"/>
        <v>STUDIO LEGALE BRUZZONE - BRZCSR66D26D969L</v>
      </c>
      <c r="F65" s="12" t="str">
        <f>+F37</f>
        <v>STUDIO LEGALE BRUZZONE - BRZCSR66D26D969L</v>
      </c>
      <c r="G65" s="15">
        <v>400</v>
      </c>
      <c r="H65" s="14">
        <v>45399</v>
      </c>
      <c r="I65" s="14">
        <v>45657</v>
      </c>
      <c r="J65" s="12"/>
      <c r="K65" s="12"/>
      <c r="L65" s="15">
        <v>0</v>
      </c>
      <c r="M65" s="15">
        <v>0</v>
      </c>
      <c r="N65" s="7"/>
    </row>
    <row r="66" spans="1:16" x14ac:dyDescent="0.3">
      <c r="A66" s="9" t="s">
        <v>160</v>
      </c>
      <c r="B66" s="12" t="s">
        <v>9</v>
      </c>
      <c r="C66" s="9" t="s">
        <v>203</v>
      </c>
      <c r="D66" s="12" t="str">
        <f t="shared" si="4"/>
        <v>AFFIDAMENTO DIRETTO</v>
      </c>
      <c r="E66" s="12" t="str">
        <f t="shared" si="5"/>
        <v>STUDIO LEGALE BRUZZONE - BRZCSR66D26D969L</v>
      </c>
      <c r="F66" s="12" t="str">
        <f>+F65</f>
        <v>STUDIO LEGALE BRUZZONE - BRZCSR66D26D969L</v>
      </c>
      <c r="G66" s="15">
        <v>400</v>
      </c>
      <c r="H66" s="14">
        <v>45764</v>
      </c>
      <c r="I66" s="14">
        <v>45657</v>
      </c>
      <c r="J66" s="12"/>
      <c r="K66" s="12"/>
      <c r="L66" s="15">
        <v>0</v>
      </c>
      <c r="M66" s="15">
        <v>0</v>
      </c>
      <c r="N66" s="7"/>
    </row>
    <row r="67" spans="1:16" x14ac:dyDescent="0.3">
      <c r="A67" s="9" t="s">
        <v>161</v>
      </c>
      <c r="B67" s="12" t="s">
        <v>9</v>
      </c>
      <c r="C67" s="9" t="s">
        <v>204</v>
      </c>
      <c r="D67" s="12" t="str">
        <f>+D66</f>
        <v>AFFIDAMENTO DIRETTO</v>
      </c>
      <c r="E67" s="12" t="str">
        <f t="shared" si="5"/>
        <v>STUDIO LEGALE BRUZZONE - BRZCSR66D26D969L</v>
      </c>
      <c r="F67" s="12" t="str">
        <f>+F66</f>
        <v>STUDIO LEGALE BRUZZONE - BRZCSR66D26D969L</v>
      </c>
      <c r="G67" s="15">
        <v>400</v>
      </c>
      <c r="H67" s="14">
        <v>45399</v>
      </c>
      <c r="I67" s="14">
        <v>45657</v>
      </c>
      <c r="J67" s="12"/>
      <c r="K67" s="12"/>
      <c r="L67" s="15">
        <v>0</v>
      </c>
      <c r="M67" s="15">
        <v>83.2</v>
      </c>
      <c r="N67" s="7"/>
    </row>
    <row r="68" spans="1:16" ht="15" customHeight="1" x14ac:dyDescent="0.3">
      <c r="A68" s="9" t="s">
        <v>162</v>
      </c>
      <c r="B68" s="12" t="s">
        <v>9</v>
      </c>
      <c r="C68" s="9" t="s">
        <v>163</v>
      </c>
      <c r="D68" s="12" t="s">
        <v>153</v>
      </c>
      <c r="E68" s="12" t="str">
        <f t="shared" si="5"/>
        <v>DELOITTE &amp; TOUCHE SPA - 03049560166</v>
      </c>
      <c r="F68" s="12" t="s">
        <v>19</v>
      </c>
      <c r="G68" s="15">
        <v>20571.43</v>
      </c>
      <c r="H68" s="14">
        <v>45391</v>
      </c>
      <c r="I68" s="14">
        <v>46203</v>
      </c>
      <c r="J68" s="12"/>
      <c r="K68" s="12"/>
      <c r="L68" s="15">
        <v>0</v>
      </c>
      <c r="M68" s="15">
        <v>3149</v>
      </c>
      <c r="N68" s="7"/>
    </row>
    <row r="69" spans="1:16" x14ac:dyDescent="0.3">
      <c r="A69" s="9" t="s">
        <v>164</v>
      </c>
      <c r="B69" s="12" t="s">
        <v>9</v>
      </c>
      <c r="C69" s="9" t="s">
        <v>165</v>
      </c>
      <c r="D69" s="12" t="str">
        <f>+D66</f>
        <v>AFFIDAMENTO DIRETTO</v>
      </c>
      <c r="E69" s="12" t="s">
        <v>78</v>
      </c>
      <c r="F69" s="12" t="s">
        <v>78</v>
      </c>
      <c r="G69" s="15">
        <v>400</v>
      </c>
      <c r="H69" s="14">
        <v>45390</v>
      </c>
      <c r="I69" s="14">
        <v>45657</v>
      </c>
      <c r="J69" s="12"/>
      <c r="K69" s="12"/>
      <c r="L69" s="15">
        <v>0</v>
      </c>
      <c r="M69" s="15">
        <v>320</v>
      </c>
      <c r="N69" s="7"/>
      <c r="O69" s="7"/>
      <c r="P69" s="3" t="s">
        <v>265</v>
      </c>
    </row>
    <row r="70" spans="1:16" x14ac:dyDescent="0.3">
      <c r="A70" s="9" t="s">
        <v>166</v>
      </c>
      <c r="B70" s="12" t="s">
        <v>9</v>
      </c>
      <c r="C70" s="9" t="s">
        <v>167</v>
      </c>
      <c r="D70" s="12" t="str">
        <f t="shared" si="4"/>
        <v>AFFIDAMENTO DIRETTO</v>
      </c>
      <c r="E70" s="12" t="str">
        <f t="shared" si="5"/>
        <v>CENTRO SERVIZI E RICERCHE S.R.L. - 02845920103</v>
      </c>
      <c r="F70" s="12" t="s">
        <v>101</v>
      </c>
      <c r="G70" s="15">
        <v>800</v>
      </c>
      <c r="H70" s="14">
        <v>45292</v>
      </c>
      <c r="I70" s="14">
        <v>45473</v>
      </c>
      <c r="J70" s="12"/>
      <c r="K70" s="12"/>
      <c r="L70" s="15">
        <v>0</v>
      </c>
      <c r="M70" s="15">
        <v>0</v>
      </c>
      <c r="N70" s="7"/>
      <c r="P70" s="7" t="e">
        <f>+P69+M68</f>
        <v>#VALUE!</v>
      </c>
    </row>
    <row r="71" spans="1:16" x14ac:dyDescent="0.3">
      <c r="A71" s="9" t="s">
        <v>168</v>
      </c>
      <c r="B71" s="12" t="s">
        <v>9</v>
      </c>
      <c r="C71" s="9" t="s">
        <v>169</v>
      </c>
      <c r="D71" s="12" t="str">
        <f t="shared" si="4"/>
        <v>AFFIDAMENTO DIRETTO</v>
      </c>
      <c r="E71" s="12" t="str">
        <f t="shared" si="5"/>
        <v>MANTERO SISTEMI SRL - 02758500108</v>
      </c>
      <c r="F71" s="12" t="s">
        <v>99</v>
      </c>
      <c r="G71" s="15">
        <v>1173</v>
      </c>
      <c r="H71" s="14">
        <v>45411</v>
      </c>
      <c r="I71" s="14">
        <v>45427</v>
      </c>
      <c r="J71" s="12"/>
      <c r="K71" s="12"/>
      <c r="L71" s="15">
        <v>0</v>
      </c>
      <c r="M71" s="15">
        <v>1173</v>
      </c>
      <c r="N71" s="7"/>
    </row>
    <row r="72" spans="1:16" x14ac:dyDescent="0.3">
      <c r="A72" s="9" t="s">
        <v>170</v>
      </c>
      <c r="B72" s="12" t="s">
        <v>9</v>
      </c>
      <c r="C72" s="9" t="s">
        <v>167</v>
      </c>
      <c r="D72" s="12" t="str">
        <f t="shared" si="4"/>
        <v>AFFIDAMENTO DIRETTO</v>
      </c>
      <c r="E72" s="12" t="str">
        <f t="shared" si="5"/>
        <v>CENTRO SERVIZI E RICERCHE S.R.L. - 02845920103</v>
      </c>
      <c r="F72" s="12" t="str">
        <f>+F70</f>
        <v>CENTRO SERVIZI E RICERCHE S.R.L. - 02845920103</v>
      </c>
      <c r="G72" s="15">
        <v>267</v>
      </c>
      <c r="H72" s="14">
        <v>45474</v>
      </c>
      <c r="I72" s="14">
        <v>45535</v>
      </c>
      <c r="J72" s="12"/>
      <c r="K72" s="12"/>
      <c r="L72" s="15">
        <v>0</v>
      </c>
      <c r="M72" s="15">
        <v>0</v>
      </c>
      <c r="N72" s="7"/>
    </row>
    <row r="73" spans="1:16" x14ac:dyDescent="0.3">
      <c r="A73" s="9" t="s">
        <v>171</v>
      </c>
      <c r="B73" s="12" t="s">
        <v>9</v>
      </c>
      <c r="C73" s="9" t="s">
        <v>136</v>
      </c>
      <c r="D73" s="12" t="str">
        <f t="shared" si="4"/>
        <v>AFFIDAMENTO DIRETTO</v>
      </c>
      <c r="E73" s="12" t="str">
        <f>+E56</f>
        <v>ECOVIS STLEX STUDIO LEGALE TRIBUTARIO - 03022160109</v>
      </c>
      <c r="F73" s="12" t="s">
        <v>134</v>
      </c>
      <c r="G73" s="15">
        <v>1344</v>
      </c>
      <c r="H73" s="14">
        <v>45474</v>
      </c>
      <c r="I73" s="14">
        <v>45535</v>
      </c>
      <c r="J73" s="12"/>
      <c r="K73" s="12"/>
      <c r="L73" s="15">
        <v>0</v>
      </c>
      <c r="M73" s="15">
        <v>2004</v>
      </c>
      <c r="N73" s="7"/>
    </row>
    <row r="74" spans="1:16" x14ac:dyDescent="0.3">
      <c r="A74" s="9" t="s">
        <v>218</v>
      </c>
      <c r="B74" s="12" t="s">
        <v>9</v>
      </c>
      <c r="C74" s="12" t="s">
        <v>217</v>
      </c>
      <c r="D74" s="12" t="str">
        <f t="shared" si="4"/>
        <v>AFFIDAMENTO DIRETTO</v>
      </c>
      <c r="E74" s="12" t="str">
        <f t="shared" si="5"/>
        <v>GEDI GRUPPO EDITORIALE SPA - 00488680588</v>
      </c>
      <c r="F74" s="12" t="s">
        <v>155</v>
      </c>
      <c r="G74" s="15">
        <v>130</v>
      </c>
      <c r="H74" s="14">
        <v>45488</v>
      </c>
      <c r="I74" s="14">
        <v>45853</v>
      </c>
      <c r="J74" s="12"/>
      <c r="K74" s="12"/>
      <c r="L74" s="15">
        <v>0</v>
      </c>
      <c r="M74" s="15">
        <v>130</v>
      </c>
      <c r="N74" s="7"/>
    </row>
    <row r="75" spans="1:16" x14ac:dyDescent="0.3">
      <c r="A75" s="9" t="s">
        <v>220</v>
      </c>
      <c r="B75" s="12" t="s">
        <v>9</v>
      </c>
      <c r="C75" s="24" t="s">
        <v>219</v>
      </c>
      <c r="D75" s="12" t="str">
        <f t="shared" si="4"/>
        <v>AFFIDAMENTO DIRETTO</v>
      </c>
      <c r="E75" s="12" t="str">
        <f t="shared" si="5"/>
        <v>STUDIO LEGALE BRUZZONE - BRZCSR66D26D969L</v>
      </c>
      <c r="F75" s="12" t="str">
        <f>+F67</f>
        <v>STUDIO LEGALE BRUZZONE - BRZCSR66D26D969L</v>
      </c>
      <c r="G75" s="15">
        <v>100</v>
      </c>
      <c r="H75" s="14">
        <v>45510</v>
      </c>
      <c r="I75" s="14">
        <v>45657</v>
      </c>
      <c r="J75" s="12"/>
      <c r="K75" s="12"/>
      <c r="L75" s="15">
        <v>0</v>
      </c>
      <c r="M75" s="15">
        <v>83.2</v>
      </c>
      <c r="N75" s="7"/>
    </row>
    <row r="76" spans="1:16" x14ac:dyDescent="0.3">
      <c r="A76" s="9" t="s">
        <v>221</v>
      </c>
      <c r="B76" s="12" t="s">
        <v>9</v>
      </c>
      <c r="C76" s="9" t="s">
        <v>203</v>
      </c>
      <c r="D76" s="12" t="str">
        <f t="shared" si="4"/>
        <v>AFFIDAMENTO DIRETTO</v>
      </c>
      <c r="E76" s="12" t="str">
        <f t="shared" si="5"/>
        <v>STUDIO LEGALE BRUZZONE - BRZCSR66D26D969L</v>
      </c>
      <c r="F76" s="12" t="str">
        <f>+F75</f>
        <v>STUDIO LEGALE BRUZZONE - BRZCSR66D26D969L</v>
      </c>
      <c r="G76" s="15">
        <v>100</v>
      </c>
      <c r="H76" s="14">
        <v>45510</v>
      </c>
      <c r="I76" s="14">
        <v>45657</v>
      </c>
      <c r="J76" s="12"/>
      <c r="K76" s="12"/>
      <c r="L76" s="15">
        <v>0</v>
      </c>
      <c r="M76" s="15">
        <v>0</v>
      </c>
      <c r="N76" s="7"/>
    </row>
    <row r="77" spans="1:16" x14ac:dyDescent="0.3">
      <c r="A77" s="9" t="s">
        <v>223</v>
      </c>
      <c r="B77" s="12" t="s">
        <v>9</v>
      </c>
      <c r="C77" s="9" t="s">
        <v>222</v>
      </c>
      <c r="D77" s="12" t="str">
        <f t="shared" si="4"/>
        <v>AFFIDAMENTO DIRETTO</v>
      </c>
      <c r="E77" s="12" t="str">
        <f t="shared" si="5"/>
        <v>STUDIO LEGALE BRUZZONE - BRZCSR66D26D969L</v>
      </c>
      <c r="F77" s="12" t="str">
        <f>+F76</f>
        <v>STUDIO LEGALE BRUZZONE - BRZCSR66D26D969L</v>
      </c>
      <c r="G77" s="15">
        <v>100</v>
      </c>
      <c r="H77" s="14">
        <v>45510</v>
      </c>
      <c r="I77" s="14">
        <v>45657</v>
      </c>
      <c r="J77" s="12"/>
      <c r="K77" s="12"/>
      <c r="L77" s="15">
        <v>0</v>
      </c>
      <c r="M77" s="15">
        <v>0</v>
      </c>
      <c r="N77" s="7"/>
    </row>
    <row r="78" spans="1:16" x14ac:dyDescent="0.3">
      <c r="A78" s="9" t="s">
        <v>224</v>
      </c>
      <c r="B78" s="12" t="s">
        <v>9</v>
      </c>
      <c r="C78" s="9" t="s">
        <v>132</v>
      </c>
      <c r="D78" s="12" t="str">
        <f t="shared" si="4"/>
        <v>AFFIDAMENTO DIRETTO</v>
      </c>
      <c r="E78" s="12" t="str">
        <f t="shared" si="5"/>
        <v>LCA STUDIO LEGALE - 04385250966</v>
      </c>
      <c r="F78" s="12" t="s">
        <v>18</v>
      </c>
      <c r="G78" s="15">
        <v>1500</v>
      </c>
      <c r="H78" s="14">
        <v>45505</v>
      </c>
      <c r="I78" s="14">
        <v>45565</v>
      </c>
      <c r="J78" s="12"/>
      <c r="K78" s="12"/>
      <c r="L78" s="15">
        <v>0</v>
      </c>
      <c r="M78" s="15">
        <v>1500</v>
      </c>
      <c r="N78" s="7"/>
    </row>
    <row r="79" spans="1:16" x14ac:dyDescent="0.3">
      <c r="A79" s="9" t="s">
        <v>226</v>
      </c>
      <c r="B79" s="12" t="s">
        <v>9</v>
      </c>
      <c r="C79" s="11" t="s">
        <v>225</v>
      </c>
      <c r="D79" s="12" t="str">
        <f t="shared" si="4"/>
        <v>AFFIDAMENTO DIRETTO</v>
      </c>
      <c r="E79" s="12" t="str">
        <f t="shared" si="5"/>
        <v>ALESSANDRO ANDREA FERRETTI - FRRLSN70R21D969W</v>
      </c>
      <c r="F79" s="12" t="s">
        <v>264</v>
      </c>
      <c r="G79" s="15">
        <v>700</v>
      </c>
      <c r="H79" s="14">
        <v>45505</v>
      </c>
      <c r="I79" s="14">
        <v>45535</v>
      </c>
      <c r="J79" s="12"/>
      <c r="K79" s="12"/>
      <c r="L79" s="15">
        <v>0</v>
      </c>
      <c r="M79" s="15">
        <v>439.25</v>
      </c>
      <c r="N79" s="7"/>
    </row>
    <row r="80" spans="1:16" x14ac:dyDescent="0.3">
      <c r="A80" s="9" t="s">
        <v>228</v>
      </c>
      <c r="B80" s="12" t="s">
        <v>9</v>
      </c>
      <c r="C80" s="11" t="s">
        <v>227</v>
      </c>
      <c r="D80" s="12" t="str">
        <f t="shared" si="4"/>
        <v>AFFIDAMENTO DIRETTO</v>
      </c>
      <c r="E80" s="12" t="str">
        <f t="shared" si="5"/>
        <v>PELLEGRINI SPA - 05066690156</v>
      </c>
      <c r="F80" s="12" t="s">
        <v>38</v>
      </c>
      <c r="G80" s="15">
        <v>1311</v>
      </c>
      <c r="H80" s="14">
        <v>45505</v>
      </c>
      <c r="I80" s="14">
        <v>45535</v>
      </c>
      <c r="J80" s="12"/>
      <c r="K80" s="12"/>
      <c r="L80" s="15">
        <v>0</v>
      </c>
      <c r="M80" s="15">
        <v>1300</v>
      </c>
      <c r="N80" s="7"/>
    </row>
    <row r="81" spans="1:14" x14ac:dyDescent="0.3">
      <c r="A81" s="9" t="s">
        <v>230</v>
      </c>
      <c r="B81" s="12" t="s">
        <v>9</v>
      </c>
      <c r="C81" s="11" t="s">
        <v>229</v>
      </c>
      <c r="D81" s="12" t="str">
        <f t="shared" si="4"/>
        <v>AFFIDAMENTO DIRETTO</v>
      </c>
      <c r="E81" s="12" t="str">
        <f t="shared" si="5"/>
        <v>PELLEGRINI SPA - 05066690156</v>
      </c>
      <c r="F81" s="12" t="str">
        <f>+F80</f>
        <v>PELLEGRINI SPA - 05066690156</v>
      </c>
      <c r="G81" s="15">
        <v>4368</v>
      </c>
      <c r="H81" s="14">
        <v>45505</v>
      </c>
      <c r="I81" s="14">
        <v>45535</v>
      </c>
      <c r="J81" s="12"/>
      <c r="K81" s="12"/>
      <c r="L81" s="15">
        <v>0</v>
      </c>
      <c r="M81" s="15">
        <v>4368</v>
      </c>
      <c r="N81" s="7"/>
    </row>
    <row r="82" spans="1:14" x14ac:dyDescent="0.3">
      <c r="A82" s="9" t="s">
        <v>234</v>
      </c>
      <c r="B82" s="12" t="s">
        <v>9</v>
      </c>
      <c r="C82" s="11" t="s">
        <v>231</v>
      </c>
      <c r="D82" s="12" t="s">
        <v>232</v>
      </c>
      <c r="E82" s="12" t="str">
        <f t="shared" si="5"/>
        <v>LIGURIA DIGITALE SPA - 02994540108</v>
      </c>
      <c r="F82" s="12" t="s">
        <v>45</v>
      </c>
      <c r="G82" s="15">
        <v>5200</v>
      </c>
      <c r="H82" s="14">
        <v>45627</v>
      </c>
      <c r="I82" s="14">
        <v>45657</v>
      </c>
      <c r="J82" s="12"/>
      <c r="K82" s="12"/>
      <c r="L82" s="15">
        <v>0</v>
      </c>
      <c r="M82" s="15">
        <v>5200</v>
      </c>
      <c r="N82" s="7"/>
    </row>
    <row r="83" spans="1:14" x14ac:dyDescent="0.3">
      <c r="A83" s="9" t="s">
        <v>233</v>
      </c>
      <c r="B83" s="12" t="s">
        <v>9</v>
      </c>
      <c r="C83" s="11" t="s">
        <v>235</v>
      </c>
      <c r="D83" s="12" t="str">
        <f t="shared" si="4"/>
        <v xml:space="preserve">AFFIDAMENTO DIRETTO IN HOUSE </v>
      </c>
      <c r="E83" s="12" t="str">
        <f t="shared" si="5"/>
        <v>LIGURIA DIGITALE SPA - 02994540108</v>
      </c>
      <c r="F83" s="12" t="str">
        <f>+F82</f>
        <v>LIGURIA DIGITALE SPA - 02994540108</v>
      </c>
      <c r="G83" s="15">
        <v>6500</v>
      </c>
      <c r="H83" s="14">
        <v>45510</v>
      </c>
      <c r="I83" s="14">
        <v>45716</v>
      </c>
      <c r="J83" s="12"/>
      <c r="K83" s="12"/>
      <c r="L83" s="15">
        <v>0</v>
      </c>
      <c r="M83" s="15">
        <v>0</v>
      </c>
      <c r="N83" s="7"/>
    </row>
    <row r="84" spans="1:14" x14ac:dyDescent="0.3">
      <c r="A84" s="9" t="s">
        <v>236</v>
      </c>
      <c r="B84" s="12" t="s">
        <v>9</v>
      </c>
      <c r="C84" s="9" t="s">
        <v>237</v>
      </c>
      <c r="D84" s="12" t="s">
        <v>152</v>
      </c>
      <c r="E84" s="12" t="str">
        <f t="shared" si="5"/>
        <v>ASSOCIAZIONE ITALIAN TECH ALLIANCE - 97845880158</v>
      </c>
      <c r="F84" s="12" t="s">
        <v>156</v>
      </c>
      <c r="G84" s="15">
        <v>500</v>
      </c>
      <c r="H84" s="14">
        <v>45562</v>
      </c>
      <c r="I84" s="14">
        <v>45566</v>
      </c>
      <c r="J84" s="12"/>
      <c r="K84" s="12"/>
      <c r="L84" s="15">
        <v>0</v>
      </c>
      <c r="M84" s="15">
        <v>500</v>
      </c>
      <c r="N84" s="7"/>
    </row>
    <row r="85" spans="1:14" x14ac:dyDescent="0.3">
      <c r="A85" s="9" t="s">
        <v>238</v>
      </c>
      <c r="B85" s="12" t="s">
        <v>9</v>
      </c>
      <c r="C85" s="24" t="s">
        <v>239</v>
      </c>
      <c r="D85" s="12" t="s">
        <v>152</v>
      </c>
      <c r="E85" s="12" t="str">
        <f t="shared" si="5"/>
        <v>LANZA SISTEMI S.N.C. - 03848570101</v>
      </c>
      <c r="F85" s="12" t="s">
        <v>24</v>
      </c>
      <c r="G85" s="15">
        <v>900</v>
      </c>
      <c r="H85" s="14">
        <v>45292</v>
      </c>
      <c r="I85" s="14">
        <v>46387</v>
      </c>
      <c r="J85" s="12"/>
      <c r="K85" s="12"/>
      <c r="L85" s="15">
        <v>0</v>
      </c>
      <c r="M85" s="15">
        <v>0</v>
      </c>
      <c r="N85" s="7"/>
    </row>
    <row r="86" spans="1:14" x14ac:dyDescent="0.3">
      <c r="A86" s="9" t="s">
        <v>240</v>
      </c>
      <c r="B86" s="12" t="s">
        <v>9</v>
      </c>
      <c r="C86" s="12" t="s">
        <v>241</v>
      </c>
      <c r="D86" s="12" t="s">
        <v>152</v>
      </c>
      <c r="E86" s="12" t="str">
        <f t="shared" si="5"/>
        <v>CENTRO SERVIZI E RICERCHE S.R.L. - 02845920103</v>
      </c>
      <c r="F86" s="12" t="str">
        <f>+F72</f>
        <v>CENTRO SERVIZI E RICERCHE S.R.L. - 02845920103</v>
      </c>
      <c r="G86" s="15">
        <v>1335</v>
      </c>
      <c r="H86" s="14">
        <v>45536</v>
      </c>
      <c r="I86" s="14">
        <v>45838</v>
      </c>
      <c r="J86" s="12"/>
      <c r="K86" s="12"/>
      <c r="L86" s="15">
        <v>0</v>
      </c>
      <c r="M86" s="15">
        <v>0</v>
      </c>
      <c r="N86" s="7"/>
    </row>
    <row r="87" spans="1:14" x14ac:dyDescent="0.3">
      <c r="A87" s="9" t="s">
        <v>242</v>
      </c>
      <c r="B87" s="12" t="s">
        <v>9</v>
      </c>
      <c r="C87" s="9" t="s">
        <v>274</v>
      </c>
      <c r="D87" s="12" t="s">
        <v>152</v>
      </c>
      <c r="E87" s="12" t="str">
        <f t="shared" si="5"/>
        <v xml:space="preserve">ST LEX STUDIO LEGALE TRIBUTARIO - 03022160109 | </v>
      </c>
      <c r="F87" s="12" t="s">
        <v>75</v>
      </c>
      <c r="G87" s="15">
        <v>1344</v>
      </c>
      <c r="H87" s="14">
        <v>45536</v>
      </c>
      <c r="I87" s="14">
        <v>45596</v>
      </c>
      <c r="J87" s="12"/>
      <c r="K87" s="12"/>
      <c r="L87" s="15">
        <v>0</v>
      </c>
      <c r="M87" s="15">
        <v>0</v>
      </c>
      <c r="N87" s="7"/>
    </row>
    <row r="88" spans="1:14" x14ac:dyDescent="0.3">
      <c r="A88" s="9" t="s">
        <v>244</v>
      </c>
      <c r="B88" s="12" t="s">
        <v>9</v>
      </c>
      <c r="C88" s="12" t="s">
        <v>243</v>
      </c>
      <c r="D88" s="12" t="s">
        <v>152</v>
      </c>
      <c r="E88" s="12" t="str">
        <f t="shared" si="5"/>
        <v>STUDIO LEGALE BRUZZONE - BRZCSR66D26D969L</v>
      </c>
      <c r="F88" s="12" t="str">
        <f>+F77</f>
        <v>STUDIO LEGALE BRUZZONE - BRZCSR66D26D969L</v>
      </c>
      <c r="G88" s="15">
        <v>250</v>
      </c>
      <c r="H88" s="14">
        <v>45582</v>
      </c>
      <c r="I88" s="14">
        <v>45747</v>
      </c>
      <c r="J88" s="12"/>
      <c r="K88" s="12"/>
      <c r="L88" s="15">
        <v>0</v>
      </c>
      <c r="M88" s="15">
        <v>0</v>
      </c>
      <c r="N88" s="7"/>
    </row>
    <row r="89" spans="1:14" x14ac:dyDescent="0.3">
      <c r="A89" s="9" t="s">
        <v>246</v>
      </c>
      <c r="B89" s="12" t="s">
        <v>9</v>
      </c>
      <c r="C89" s="9" t="s">
        <v>245</v>
      </c>
      <c r="D89" s="12" t="s">
        <v>152</v>
      </c>
      <c r="E89" s="12" t="str">
        <f t="shared" si="5"/>
        <v>STUDIO LEGALE BRUZZONE - BRZCSR66D26D969L</v>
      </c>
      <c r="F89" s="12" t="str">
        <f>+F88</f>
        <v>STUDIO LEGALE BRUZZONE - BRZCSR66D26D969L</v>
      </c>
      <c r="G89" s="15">
        <v>250</v>
      </c>
      <c r="H89" s="14">
        <v>45582</v>
      </c>
      <c r="I89" s="14">
        <v>45747</v>
      </c>
      <c r="J89" s="12"/>
      <c r="K89" s="12"/>
      <c r="L89" s="15">
        <v>0</v>
      </c>
      <c r="M89" s="15">
        <v>0</v>
      </c>
      <c r="N89" s="7"/>
    </row>
    <row r="90" spans="1:14" x14ac:dyDescent="0.3">
      <c r="A90" s="9" t="s">
        <v>247</v>
      </c>
      <c r="B90" s="12" t="s">
        <v>9</v>
      </c>
      <c r="C90" s="24" t="s">
        <v>268</v>
      </c>
      <c r="D90" s="12" t="s">
        <v>152</v>
      </c>
      <c r="E90" s="12" t="str">
        <f t="shared" si="5"/>
        <v>NOTAIO GUGLIEMONI - GGLNDR70C29D969C</v>
      </c>
      <c r="F90" s="12" t="s">
        <v>157</v>
      </c>
      <c r="G90" s="15">
        <v>440</v>
      </c>
      <c r="H90" s="14">
        <v>45589</v>
      </c>
      <c r="I90" s="14">
        <v>45596</v>
      </c>
      <c r="J90" s="12"/>
      <c r="K90" s="12"/>
      <c r="L90" s="15">
        <v>0</v>
      </c>
      <c r="M90" s="15">
        <v>0</v>
      </c>
      <c r="N90" s="7"/>
    </row>
    <row r="91" spans="1:14" x14ac:dyDescent="0.3">
      <c r="A91" s="9" t="s">
        <v>248</v>
      </c>
      <c r="B91" s="12" t="s">
        <v>9</v>
      </c>
      <c r="C91" s="24" t="s">
        <v>249</v>
      </c>
      <c r="D91" s="12" t="s">
        <v>152</v>
      </c>
      <c r="E91" s="12" t="str">
        <f t="shared" si="5"/>
        <v>MANTERO SISTEMI SRL - 02758500108</v>
      </c>
      <c r="F91" s="12" t="s">
        <v>99</v>
      </c>
      <c r="G91" s="15">
        <v>445</v>
      </c>
      <c r="H91" s="14">
        <v>45589</v>
      </c>
      <c r="I91" s="14">
        <v>45596</v>
      </c>
      <c r="J91" s="12"/>
      <c r="K91" s="12"/>
      <c r="L91" s="15">
        <v>0</v>
      </c>
      <c r="M91" s="15">
        <v>535</v>
      </c>
      <c r="N91" s="7"/>
    </row>
    <row r="92" spans="1:14" x14ac:dyDescent="0.3">
      <c r="A92" s="9" t="s">
        <v>250</v>
      </c>
      <c r="B92" s="12" t="s">
        <v>9</v>
      </c>
      <c r="C92" s="24" t="s">
        <v>269</v>
      </c>
      <c r="D92" s="12" t="s">
        <v>152</v>
      </c>
      <c r="E92" s="12" t="str">
        <f t="shared" si="5"/>
        <v>LCA STUDIO LEGALE - 04385250966</v>
      </c>
      <c r="F92" s="12" t="str">
        <f>+F94</f>
        <v>LCA STUDIO LEGALE - 04385250966</v>
      </c>
      <c r="G92" s="15">
        <v>2200</v>
      </c>
      <c r="H92" s="14">
        <v>45607</v>
      </c>
      <c r="I92" s="14">
        <v>45626</v>
      </c>
      <c r="J92" s="12"/>
      <c r="K92" s="12"/>
      <c r="L92" s="15">
        <v>0</v>
      </c>
      <c r="M92" s="15">
        <v>2200</v>
      </c>
      <c r="N92" s="7"/>
    </row>
    <row r="93" spans="1:14" x14ac:dyDescent="0.3">
      <c r="A93" s="9" t="s">
        <v>251</v>
      </c>
      <c r="B93" s="12" t="s">
        <v>9</v>
      </c>
      <c r="C93" s="9" t="s">
        <v>252</v>
      </c>
      <c r="D93" s="12" t="s">
        <v>152</v>
      </c>
      <c r="E93" s="12" t="str">
        <f t="shared" si="5"/>
        <v>TIPOGRAFIA SANT'ANNA SRL -  02246710996</v>
      </c>
      <c r="F93" s="12" t="s">
        <v>158</v>
      </c>
      <c r="G93" s="15">
        <v>198</v>
      </c>
      <c r="H93" s="14">
        <v>45615</v>
      </c>
      <c r="I93" s="14">
        <v>45626</v>
      </c>
      <c r="J93" s="12"/>
      <c r="K93" s="12"/>
      <c r="L93" s="15">
        <v>0</v>
      </c>
      <c r="M93" s="15">
        <v>198</v>
      </c>
      <c r="N93" s="7"/>
    </row>
    <row r="94" spans="1:14" x14ac:dyDescent="0.3">
      <c r="A94" s="9" t="s">
        <v>254</v>
      </c>
      <c r="B94" s="12" t="s">
        <v>9</v>
      </c>
      <c r="C94" s="12" t="s">
        <v>253</v>
      </c>
      <c r="D94" s="12" t="s">
        <v>152</v>
      </c>
      <c r="E94" s="12" t="str">
        <f>+F94</f>
        <v>LCA STUDIO LEGALE - 04385250966</v>
      </c>
      <c r="F94" s="12" t="s">
        <v>18</v>
      </c>
      <c r="G94" s="15">
        <v>4500</v>
      </c>
      <c r="H94" s="14">
        <v>45627</v>
      </c>
      <c r="I94" s="14">
        <v>45808</v>
      </c>
      <c r="J94" s="12"/>
      <c r="K94" s="12"/>
      <c r="L94" s="15">
        <v>0</v>
      </c>
      <c r="M94" s="15">
        <v>0</v>
      </c>
      <c r="N94" s="7"/>
    </row>
    <row r="95" spans="1:14" x14ac:dyDescent="0.3">
      <c r="A95" s="9" t="s">
        <v>256</v>
      </c>
      <c r="B95" s="12" t="s">
        <v>9</v>
      </c>
      <c r="C95" s="9" t="s">
        <v>255</v>
      </c>
      <c r="D95" s="12" t="s">
        <v>152</v>
      </c>
      <c r="E95" s="12" t="str">
        <f t="shared" si="5"/>
        <v>PELLEGRINI SPA - 05066690156</v>
      </c>
      <c r="F95" s="12" t="str">
        <f>+F81</f>
        <v>PELLEGRINI SPA - 05066690156</v>
      </c>
      <c r="G95" s="15">
        <v>416</v>
      </c>
      <c r="H95" s="14">
        <v>45645</v>
      </c>
      <c r="I95" s="14">
        <v>45657</v>
      </c>
      <c r="J95" s="12"/>
      <c r="K95" s="12"/>
      <c r="L95" s="15">
        <v>0</v>
      </c>
      <c r="M95" s="15">
        <v>416</v>
      </c>
      <c r="N95" s="7"/>
    </row>
    <row r="96" spans="1:14" x14ac:dyDescent="0.3">
      <c r="A96" s="9" t="s">
        <v>260</v>
      </c>
      <c r="B96" s="12" t="s">
        <v>9</v>
      </c>
      <c r="C96" s="24" t="s">
        <v>257</v>
      </c>
      <c r="D96" s="12" t="s">
        <v>152</v>
      </c>
      <c r="E96" s="12" t="str">
        <f t="shared" si="5"/>
        <v>TRAVERSO BROKERS DI ASSICURAZIONI S.R.L. - 03610940102</v>
      </c>
      <c r="F96" s="12" t="s">
        <v>126</v>
      </c>
      <c r="G96" s="15">
        <v>504</v>
      </c>
      <c r="H96" s="14">
        <v>45657</v>
      </c>
      <c r="I96" s="14">
        <v>46022</v>
      </c>
      <c r="J96" s="12"/>
      <c r="K96" s="12"/>
      <c r="L96" s="15">
        <v>0</v>
      </c>
      <c r="M96" s="15">
        <v>252</v>
      </c>
      <c r="N96" s="7"/>
    </row>
    <row r="97" spans="1:14" x14ac:dyDescent="0.3">
      <c r="A97" s="9" t="s">
        <v>259</v>
      </c>
      <c r="B97" s="12" t="s">
        <v>9</v>
      </c>
      <c r="C97" s="24" t="s">
        <v>258</v>
      </c>
      <c r="D97" s="12" t="str">
        <f>+D83</f>
        <v xml:space="preserve">AFFIDAMENTO DIRETTO IN HOUSE </v>
      </c>
      <c r="E97" s="12" t="str">
        <f t="shared" si="5"/>
        <v>FILSE SPA - 00616030102</v>
      </c>
      <c r="F97" s="12" t="s">
        <v>12</v>
      </c>
      <c r="G97" s="15">
        <v>17000</v>
      </c>
      <c r="H97" s="14">
        <v>45292</v>
      </c>
      <c r="I97" s="14">
        <v>45657</v>
      </c>
      <c r="J97" s="12"/>
      <c r="K97" s="12"/>
      <c r="L97" s="15">
        <v>0</v>
      </c>
      <c r="M97" s="15">
        <v>0</v>
      </c>
      <c r="N97" s="7"/>
    </row>
    <row r="98" spans="1:14" x14ac:dyDescent="0.3">
      <c r="A98" s="4"/>
      <c r="G98" s="6"/>
      <c r="L98" s="6"/>
      <c r="M98" s="6"/>
    </row>
    <row r="99" spans="1:14" x14ac:dyDescent="0.3">
      <c r="A99" s="4"/>
      <c r="G99" s="6"/>
      <c r="L99" s="6"/>
      <c r="M99" s="6"/>
    </row>
    <row r="100" spans="1:14" x14ac:dyDescent="0.3">
      <c r="A100" s="4"/>
      <c r="G100" s="6"/>
      <c r="M100" s="6"/>
    </row>
    <row r="101" spans="1:14" x14ac:dyDescent="0.3">
      <c r="A101" s="4"/>
      <c r="G101" s="6"/>
      <c r="M101" s="6"/>
    </row>
    <row r="102" spans="1:14" x14ac:dyDescent="0.3">
      <c r="A102" s="4"/>
      <c r="G102" s="6"/>
      <c r="M102" s="6"/>
    </row>
    <row r="103" spans="1:14" x14ac:dyDescent="0.3">
      <c r="A103" s="4"/>
      <c r="G103" s="6"/>
      <c r="M103" s="6"/>
    </row>
    <row r="104" spans="1:14" x14ac:dyDescent="0.3">
      <c r="A104" s="4"/>
      <c r="G104" s="6"/>
      <c r="M104" s="6"/>
    </row>
    <row r="105" spans="1:14" x14ac:dyDescent="0.3">
      <c r="A105" s="4"/>
      <c r="G105" s="6"/>
      <c r="M105" s="6"/>
    </row>
    <row r="106" spans="1:14" x14ac:dyDescent="0.3">
      <c r="A106" s="4"/>
      <c r="G106" s="6"/>
      <c r="M106" s="6"/>
    </row>
    <row r="107" spans="1:14" x14ac:dyDescent="0.3">
      <c r="A107" s="4"/>
      <c r="G107" s="6"/>
      <c r="M107" s="6"/>
    </row>
    <row r="108" spans="1:14" x14ac:dyDescent="0.3">
      <c r="A108" s="4"/>
      <c r="G108" s="6"/>
      <c r="M108" s="6"/>
    </row>
    <row r="109" spans="1:14" x14ac:dyDescent="0.3">
      <c r="A109" s="4"/>
      <c r="G109" s="6"/>
      <c r="M109" s="6"/>
    </row>
    <row r="110" spans="1:14" x14ac:dyDescent="0.3">
      <c r="A110" s="4"/>
      <c r="G110" s="6"/>
      <c r="M110" s="6"/>
    </row>
    <row r="111" spans="1:14" x14ac:dyDescent="0.3">
      <c r="A111" s="4"/>
      <c r="G111" s="6"/>
      <c r="M111" s="6"/>
    </row>
    <row r="112" spans="1:14" x14ac:dyDescent="0.3">
      <c r="A112" s="4"/>
      <c r="G112" s="6"/>
      <c r="M112" s="6"/>
    </row>
    <row r="113" spans="1:13" x14ac:dyDescent="0.3">
      <c r="A113" s="4"/>
      <c r="G113" s="6"/>
      <c r="M113" s="6"/>
    </row>
    <row r="114" spans="1:13" x14ac:dyDescent="0.3">
      <c r="A114" s="4"/>
      <c r="G114" s="6"/>
      <c r="M114" s="6"/>
    </row>
    <row r="115" spans="1:13" x14ac:dyDescent="0.3">
      <c r="A115" s="4"/>
      <c r="G115" s="6"/>
      <c r="M115" s="6"/>
    </row>
    <row r="116" spans="1:13" x14ac:dyDescent="0.3">
      <c r="A116" s="4"/>
      <c r="G116" s="6"/>
      <c r="M116" s="6"/>
    </row>
    <row r="117" spans="1:13" x14ac:dyDescent="0.3">
      <c r="A117" s="4"/>
      <c r="G117" s="6"/>
      <c r="M117" s="6"/>
    </row>
    <row r="118" spans="1:13" x14ac:dyDescent="0.3">
      <c r="A118" s="4"/>
      <c r="G118" s="6"/>
      <c r="M118" s="6"/>
    </row>
    <row r="119" spans="1:13" x14ac:dyDescent="0.3">
      <c r="A119" s="4"/>
      <c r="G119" s="6"/>
      <c r="M119" s="6"/>
    </row>
    <row r="120" spans="1:13" x14ac:dyDescent="0.3">
      <c r="A120" s="4"/>
      <c r="G120" s="6"/>
      <c r="M120" s="6"/>
    </row>
    <row r="121" spans="1:13" x14ac:dyDescent="0.3">
      <c r="A121" s="4"/>
      <c r="G121" s="6"/>
    </row>
    <row r="122" spans="1:13" x14ac:dyDescent="0.3">
      <c r="A122" s="4"/>
      <c r="G122" s="6"/>
    </row>
    <row r="123" spans="1:13" x14ac:dyDescent="0.3">
      <c r="A123" s="4"/>
      <c r="G123" s="6"/>
    </row>
    <row r="124" spans="1:13" x14ac:dyDescent="0.3">
      <c r="A124" s="4"/>
      <c r="G124" s="6"/>
    </row>
    <row r="125" spans="1:13" x14ac:dyDescent="0.3">
      <c r="A125" s="4"/>
      <c r="G125" s="6"/>
    </row>
    <row r="126" spans="1:13" x14ac:dyDescent="0.3">
      <c r="A126" s="4"/>
      <c r="G126" s="6"/>
    </row>
    <row r="127" spans="1:13" x14ac:dyDescent="0.3">
      <c r="A127" s="4"/>
      <c r="G127" s="6"/>
    </row>
    <row r="128" spans="1:13" x14ac:dyDescent="0.3">
      <c r="A128" s="4"/>
      <c r="G128" s="6"/>
    </row>
    <row r="129" spans="1:7" x14ac:dyDescent="0.3">
      <c r="A129" s="4"/>
      <c r="G129" s="6"/>
    </row>
    <row r="130" spans="1:7" x14ac:dyDescent="0.3">
      <c r="A130" s="4"/>
      <c r="G130" s="6"/>
    </row>
    <row r="131" spans="1:7" x14ac:dyDescent="0.3">
      <c r="A131" s="4"/>
      <c r="G131" s="6"/>
    </row>
    <row r="132" spans="1:7" x14ac:dyDescent="0.3">
      <c r="A132" s="4"/>
      <c r="G132" s="6"/>
    </row>
    <row r="133" spans="1:7" x14ac:dyDescent="0.3">
      <c r="A133" s="4"/>
      <c r="G133" s="6"/>
    </row>
    <row r="134" spans="1:7" x14ac:dyDescent="0.3">
      <c r="A134" s="4"/>
      <c r="G134" s="6"/>
    </row>
    <row r="135" spans="1:7" x14ac:dyDescent="0.3">
      <c r="A135" s="4"/>
      <c r="G135" s="6"/>
    </row>
    <row r="136" spans="1:7" x14ac:dyDescent="0.3">
      <c r="A136" s="4"/>
      <c r="G136" s="6"/>
    </row>
    <row r="137" spans="1:7" x14ac:dyDescent="0.3">
      <c r="A137" s="4"/>
      <c r="G137" s="6"/>
    </row>
    <row r="138" spans="1:7" x14ac:dyDescent="0.3">
      <c r="A138" s="4"/>
      <c r="G138" s="6"/>
    </row>
    <row r="139" spans="1:7" x14ac:dyDescent="0.3">
      <c r="A139" s="4"/>
      <c r="G139" s="6"/>
    </row>
    <row r="140" spans="1:7" x14ac:dyDescent="0.3">
      <c r="A140" s="4"/>
      <c r="G140" s="6"/>
    </row>
    <row r="141" spans="1:7" x14ac:dyDescent="0.3">
      <c r="A141" s="4"/>
      <c r="G141" s="6"/>
    </row>
    <row r="142" spans="1:7" x14ac:dyDescent="0.3">
      <c r="A142" s="4"/>
      <c r="G142" s="6"/>
    </row>
    <row r="143" spans="1:7" x14ac:dyDescent="0.3">
      <c r="A143" s="4"/>
      <c r="G143" s="6"/>
    </row>
    <row r="144" spans="1:7" x14ac:dyDescent="0.3">
      <c r="A144" s="4"/>
      <c r="G144" s="6"/>
    </row>
    <row r="145" spans="1:7" x14ac:dyDescent="0.3">
      <c r="A145" s="4"/>
      <c r="G145" s="6"/>
    </row>
    <row r="146" spans="1:7" x14ac:dyDescent="0.3">
      <c r="A146" s="4"/>
      <c r="G146" s="6"/>
    </row>
    <row r="147" spans="1:7" x14ac:dyDescent="0.3">
      <c r="A147" s="4"/>
      <c r="G147" s="6"/>
    </row>
    <row r="148" spans="1:7" x14ac:dyDescent="0.3">
      <c r="A148" s="4"/>
      <c r="G148" s="6"/>
    </row>
    <row r="149" spans="1:7" x14ac:dyDescent="0.3">
      <c r="A149" s="4"/>
      <c r="G149" s="6"/>
    </row>
    <row r="150" spans="1:7" x14ac:dyDescent="0.3">
      <c r="A150" s="4"/>
      <c r="G150" s="6"/>
    </row>
    <row r="151" spans="1:7" x14ac:dyDescent="0.3">
      <c r="A151" s="4"/>
    </row>
    <row r="152" spans="1:7" x14ac:dyDescent="0.3">
      <c r="A152" s="4"/>
    </row>
    <row r="153" spans="1:7" x14ac:dyDescent="0.3">
      <c r="A153" s="4"/>
    </row>
    <row r="154" spans="1:7" x14ac:dyDescent="0.3">
      <c r="A154" s="4"/>
    </row>
    <row r="155" spans="1:7" x14ac:dyDescent="0.3">
      <c r="A155" s="4"/>
    </row>
    <row r="156" spans="1:7" x14ac:dyDescent="0.3">
      <c r="A156" s="4"/>
    </row>
    <row r="157" spans="1:7" x14ac:dyDescent="0.3">
      <c r="A157" s="4"/>
    </row>
    <row r="158" spans="1:7" x14ac:dyDescent="0.3">
      <c r="A158" s="4"/>
    </row>
    <row r="159" spans="1:7" x14ac:dyDescent="0.3">
      <c r="A159" s="4"/>
    </row>
    <row r="160" spans="1:7" x14ac:dyDescent="0.3">
      <c r="A160" s="4"/>
    </row>
    <row r="161" spans="1:1" x14ac:dyDescent="0.3">
      <c r="A161" s="4"/>
    </row>
    <row r="162" spans="1:1" x14ac:dyDescent="0.3">
      <c r="A162" s="4"/>
    </row>
    <row r="163" spans="1:1" x14ac:dyDescent="0.3">
      <c r="A163" s="4"/>
    </row>
    <row r="164" spans="1:1" x14ac:dyDescent="0.3">
      <c r="A164" s="4"/>
    </row>
    <row r="165" spans="1:1" x14ac:dyDescent="0.3">
      <c r="A165" s="4"/>
    </row>
    <row r="166" spans="1:1" x14ac:dyDescent="0.3">
      <c r="A166" s="4"/>
    </row>
    <row r="167" spans="1:1" x14ac:dyDescent="0.3">
      <c r="A167" s="4"/>
    </row>
    <row r="168" spans="1:1" x14ac:dyDescent="0.3">
      <c r="A168" s="4"/>
    </row>
    <row r="169" spans="1:1" x14ac:dyDescent="0.3">
      <c r="A169" s="4"/>
    </row>
    <row r="170" spans="1:1" x14ac:dyDescent="0.3">
      <c r="A170" s="4"/>
    </row>
  </sheetData>
  <pageMargins left="0.70866141732283472" right="0.70866141732283472" top="0.74803149606299213" bottom="0.74803149606299213" header="0.31496062992125984" footer="0.31496062992125984"/>
  <pageSetup paperSize="8" scale="4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cig aggiornamento al 31-12-2024</vt:lpstr>
      <vt:lpstr>'cig aggiornamento al 31-12-2024'!_Hlk142559241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Carbone Claudia - SegreteriaLC</cp:lastModifiedBy>
  <cp:lastPrinted>2025-02-03T09:15:46Z</cp:lastPrinted>
  <dcterms:created xsi:type="dcterms:W3CDTF">2023-01-30T16:16:01Z</dcterms:created>
  <dcterms:modified xsi:type="dcterms:W3CDTF">2025-02-25T15:37:40Z</dcterms:modified>
</cp:coreProperties>
</file>