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i\Alice\amministrazione trasparente G.G\partecipate\"/>
    </mc:Choice>
  </mc:AlternateContent>
  <xr:revisionPtr revIDLastSave="0" documentId="10_ncr:100000_{6563D945-40F7-4B7F-A648-F62CCF531F17}" xr6:coauthVersionLast="31" xr6:coauthVersionMax="31" xr10:uidLastSave="{00000000-0000-0000-0000-000000000000}"/>
  <bookViews>
    <workbookView xWindow="0" yWindow="0" windowWidth="20160" windowHeight="9396" xr2:uid="{00000000-000D-0000-FFFF-FFFF00000000}"/>
  </bookViews>
  <sheets>
    <sheet name="partecipazioni al 31-12-2017" sheetId="6" r:id="rId1"/>
  </sheets>
  <definedNames>
    <definedName name="_xlnm._FilterDatabase" localSheetId="0" hidden="1">'partecipazioni al 31-12-2017'!$B$5:$AD$40</definedName>
    <definedName name="_xlnm.Print_Area" localSheetId="0">'partecipazioni al 31-12-2017'!$B$3:$AD$40</definedName>
  </definedNames>
  <calcPr calcId="179017"/>
</workbook>
</file>

<file path=xl/calcChain.xml><?xml version="1.0" encoding="utf-8"?>
<calcChain xmlns="http://schemas.openxmlformats.org/spreadsheetml/2006/main">
  <c r="R23" i="6" l="1"/>
  <c r="Q9" i="6"/>
  <c r="Q8" i="6"/>
  <c r="Q7" i="6"/>
  <c r="R5" i="6"/>
  <c r="S5" i="6" s="1"/>
  <c r="H8" i="6" l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4" i="6" l="1"/>
  <c r="H31" i="6"/>
  <c r="H32" i="6"/>
  <c r="I23" i="6"/>
  <c r="I24" i="6" s="1"/>
  <c r="AC23" i="6"/>
  <c r="H35" i="6" l="1"/>
  <c r="H36" i="6" s="1"/>
  <c r="H37" i="6" s="1"/>
  <c r="H38" i="6" s="1"/>
  <c r="H33" i="6"/>
  <c r="AC37" i="6"/>
  <c r="AB37" i="6"/>
  <c r="AC36" i="6"/>
  <c r="AB36" i="6"/>
  <c r="AC35" i="6"/>
  <c r="AB35" i="6"/>
  <c r="AC34" i="6"/>
  <c r="AB34" i="6"/>
  <c r="X8" i="6"/>
  <c r="AA8" i="6" s="1"/>
  <c r="X9" i="6"/>
  <c r="AA9" i="6" s="1"/>
  <c r="AD9" i="6" s="1"/>
  <c r="X12" i="6"/>
  <c r="AA12" i="6" s="1"/>
  <c r="Y40" i="6"/>
  <c r="Z40" i="6"/>
  <c r="AA11" i="6"/>
  <c r="AD11" i="6" s="1"/>
  <c r="AA13" i="6"/>
  <c r="AA15" i="6"/>
  <c r="AA16" i="6"/>
  <c r="AA17" i="6"/>
  <c r="AA18" i="6"/>
  <c r="AA19" i="6"/>
  <c r="AA20" i="6"/>
  <c r="AA21" i="6"/>
  <c r="AA22" i="6"/>
  <c r="AB7" i="6"/>
  <c r="AB12" i="6"/>
  <c r="AB13" i="6"/>
  <c r="AB14" i="6"/>
  <c r="AB15" i="6"/>
  <c r="AB16" i="6"/>
  <c r="AB17" i="6"/>
  <c r="AB18" i="6"/>
  <c r="AB19" i="6"/>
  <c r="AB20" i="6"/>
  <c r="AB21" i="6"/>
  <c r="AB22" i="6"/>
  <c r="AC7" i="6"/>
  <c r="AD7" i="6" s="1"/>
  <c r="AC10" i="6"/>
  <c r="AD10" i="6" s="1"/>
  <c r="AC13" i="6"/>
  <c r="AC14" i="6"/>
  <c r="AC15" i="6"/>
  <c r="AC16" i="6"/>
  <c r="AC17" i="6"/>
  <c r="AC18" i="6"/>
  <c r="AC19" i="6"/>
  <c r="AC20" i="6"/>
  <c r="AC21" i="6"/>
  <c r="AC22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AD12" i="6" l="1"/>
  <c r="AB40" i="6"/>
  <c r="AD8" i="6"/>
  <c r="AA40" i="6"/>
  <c r="AD14" i="6"/>
  <c r="X40" i="6"/>
  <c r="AD17" i="6"/>
  <c r="AC40" i="6"/>
  <c r="AD13" i="6"/>
  <c r="AD15" i="6"/>
  <c r="AD21" i="6"/>
  <c r="AD19" i="6"/>
  <c r="AD22" i="6"/>
  <c r="AD20" i="6"/>
  <c r="AD18" i="6"/>
  <c r="AD16" i="6"/>
</calcChain>
</file>

<file path=xl/sharedStrings.xml><?xml version="1.0" encoding="utf-8"?>
<sst xmlns="http://schemas.openxmlformats.org/spreadsheetml/2006/main" count="233" uniqueCount="207">
  <si>
    <t>NOVIT SRL</t>
  </si>
  <si>
    <t>SEDAPTA SRL</t>
  </si>
  <si>
    <t>ATAR 22 Srl</t>
  </si>
  <si>
    <t>SESAMO SRL</t>
  </si>
  <si>
    <t>DELIBERA CDA</t>
  </si>
  <si>
    <t>DELIBERA COMITATO DI INVESTIMENTO</t>
  </si>
  <si>
    <t>EQUITY</t>
  </si>
  <si>
    <t>SEMIEQUITY</t>
  </si>
  <si>
    <t>DATA</t>
  </si>
  <si>
    <t>LOAN</t>
  </si>
  <si>
    <t>N .ROUND PER DELIBERATI</t>
  </si>
  <si>
    <t>GENOASTIRLING</t>
  </si>
  <si>
    <t>EROGATO</t>
  </si>
  <si>
    <t>IKRIX  SRL</t>
  </si>
  <si>
    <t>RESIDUO DA EROGARE</t>
  </si>
  <si>
    <t>SHINY SRL</t>
  </si>
  <si>
    <t>REVOCATO</t>
  </si>
  <si>
    <t>PERFEZIONATA</t>
  </si>
  <si>
    <t>STATO RICHIESTA</t>
  </si>
  <si>
    <t>CIRCLE SRL</t>
  </si>
  <si>
    <t>ENJORE SRL</t>
  </si>
  <si>
    <t>DREXCODE SRL</t>
  </si>
  <si>
    <t>08/04/2014      6/8/2014</t>
  </si>
  <si>
    <t>-</t>
  </si>
  <si>
    <t>4 BABY Srl</t>
  </si>
  <si>
    <t>MOATECH SRL</t>
  </si>
  <si>
    <t>POS</t>
  </si>
  <si>
    <t>CODICE FISCALE</t>
  </si>
  <si>
    <t>SAILSQUARE SRL</t>
  </si>
  <si>
    <t>05009770966</t>
  </si>
  <si>
    <t>02225200993</t>
  </si>
  <si>
    <t>02210950990</t>
  </si>
  <si>
    <t>02204100990</t>
  </si>
  <si>
    <t>02044400998</t>
  </si>
  <si>
    <t>06780080963</t>
  </si>
  <si>
    <t>01097330094</t>
  </si>
  <si>
    <t>07869320965</t>
  </si>
  <si>
    <t>07451360726</t>
  </si>
  <si>
    <t>08397190961</t>
  </si>
  <si>
    <t>02050360995</t>
  </si>
  <si>
    <t>01525250997</t>
  </si>
  <si>
    <t>07669910965</t>
  </si>
  <si>
    <t>07860990964</t>
  </si>
  <si>
    <t>12/06/2014  25/9/2014  31/10/2014  22/12/2014</t>
  </si>
  <si>
    <t>27-30/12/2013  29/12/2014</t>
  </si>
  <si>
    <t>TOTALE SPESA ENTRO 31/12/15</t>
  </si>
  <si>
    <t>PERFEZIONATA/RINUNCIA PARZIALE</t>
  </si>
  <si>
    <t>in corso di perfezionamento</t>
  </si>
  <si>
    <t>01/12/2015 29/07/2015</t>
  </si>
  <si>
    <t>MONITORAGGIO</t>
  </si>
  <si>
    <t>Implicito (vedi II intervento)</t>
  </si>
  <si>
    <t>CONTROLLO IN LOCO</t>
  </si>
  <si>
    <t>14/10/2015 - 29/12/2015</t>
  </si>
  <si>
    <t>SOCIETA'</t>
  </si>
  <si>
    <t>ATTIVITA'</t>
  </si>
  <si>
    <t>DURATA</t>
  </si>
  <si>
    <t xml:space="preserve">Onere complessivo a qualsiasi titolo gravante per l'anno sul Bilancio Ligurcapital </t>
  </si>
  <si>
    <t>Numero dei rappresentanti di Ligurcapital negli organi di governo e trattamento economico complessivo a ciascuno di essi spettante</t>
  </si>
  <si>
    <t>Incarichi di amministratore della società e relativo trattamento economico complessivo</t>
  </si>
  <si>
    <t>LINK</t>
  </si>
  <si>
    <t>Indeterminata</t>
  </si>
  <si>
    <t>www.novit.it</t>
  </si>
  <si>
    <t>www.ikrix.com</t>
  </si>
  <si>
    <t>www.sedapta.com</t>
  </si>
  <si>
    <t>WECARE SRL</t>
  </si>
  <si>
    <t>INTERNATIONAL STUTTERING CENTRE SRL</t>
  </si>
  <si>
    <t>ASPERA SPA</t>
  </si>
  <si>
    <t>METALSTYLE SRL</t>
  </si>
  <si>
    <t>RGM SPA</t>
  </si>
  <si>
    <t>VALTREBBIA ACQUE MINERALI SRL (in concordato)</t>
  </si>
  <si>
    <t>www.sesamosystem.com</t>
  </si>
  <si>
    <t>www.genoastirling.it</t>
  </si>
  <si>
    <t>in fase di costruzione</t>
  </si>
  <si>
    <t>www.shinystat.com</t>
  </si>
  <si>
    <t>www.enjore.com</t>
  </si>
  <si>
    <t>www.myangelcare.it</t>
  </si>
  <si>
    <t>www.drexcode.com</t>
  </si>
  <si>
    <t>www.armadioverde.it</t>
  </si>
  <si>
    <t>www.moa.com</t>
  </si>
  <si>
    <t>www.vivavoceinstitute.com</t>
  </si>
  <si>
    <t>www.sailsquare.com</t>
  </si>
  <si>
    <t>www.circletouch.eu</t>
  </si>
  <si>
    <t>www.aspera.it</t>
  </si>
  <si>
    <t>www.metalsyle.com</t>
  </si>
  <si>
    <t>www.rgm.it</t>
  </si>
  <si>
    <t>www.valtrebbiacqueminerali.it</t>
  </si>
  <si>
    <t>Società di sviluppo di prodotti software per l’industria manifatturiera globale.</t>
  </si>
  <si>
    <t>Produzione dispositivi antifurto e antitruffa e sistemi di validazione in tempo reale dell’identità</t>
  </si>
  <si>
    <t>Società che si occupa dell'imbottigliamento di acqua minerale nel comune di Rovegno</t>
  </si>
  <si>
    <t>Attività di distribuzione di componenti elettronici per gli alimentatori industriali in particolare destinati ai settori telecomunicazione e militare</t>
  </si>
  <si>
    <t>Società di progettazione e realizzazione di edifici civili ed industriali</t>
  </si>
  <si>
    <t>Produzione e sviluppo di un nuovo motore Stirling e vendita  di alcuni prototipi per finanziare l'attività di ricerca</t>
  </si>
  <si>
    <t>Azienda attiva nel settore dell’estetica professionale attraverso la produzione e commercializzazione di cosmetici e prodotti per l'epilazione</t>
  </si>
  <si>
    <t>Società leader in Italia nelle tecnologie di misurazione applicate al web e ai mezzi digitali (Digital Analytics)</t>
  </si>
  <si>
    <t>Startup attiva nella creazione di dipositivi indossabili dotati di tecnologia NFC per la comunicazione con hardware esterni (computer, tablet e smartphone)</t>
  </si>
  <si>
    <t>Startup che offre un servizio di noleggio di abiti di lusso</t>
  </si>
  <si>
    <t>Azienda titolare di brevetto per la produzione di un materiale tessile utilizzato sia nella linea di abbigliamento sia nel concept di un locale, bar ristorante, adibito a punto vendita</t>
  </si>
  <si>
    <t>Centro specializzato nel trattamento riabilitativo della balbuzie</t>
  </si>
  <si>
    <t>Startup attiva nella produzione e commercializzazione di apparati destinati al settore della fisioterapia e della riabilitazione funzionale</t>
  </si>
  <si>
    <t>Startup che gestisce un marketplace online che consente agli utenti di organizzare vacanze in barca proposte da proprietari di imbarcazioni private</t>
  </si>
  <si>
    <t>Società di software development specializzata nel supporto alla crescita, all'integrazione e all'efficientamento dei processi aziendali soprattutto nel settore dei trasporti</t>
  </si>
  <si>
    <t>Società di ingegneria e servizi nel settore ICT ed in particolare consulenza, realizzazione, gestione e vendita di sistemi software per le aziende private e le pubbliche amministrazioni</t>
  </si>
  <si>
    <t>Società che gestisce un sistema online di intermediazione per la compravendita di beni di lusso in particolare abbigliamento ed accessori.</t>
  </si>
  <si>
    <t>Società che gestisce una piattaforma web che consente di organizzare gestire i tornei sportivi</t>
  </si>
  <si>
    <t>Startup che ha creato e gestisce un mercato on line per lo scambio di vestiti per bambini</t>
  </si>
  <si>
    <t>Società specializzata nella produzione di manufatti in acciaio e leghe leggere essenzialmente per il settore della nautica da diporto</t>
  </si>
  <si>
    <t>CAPITALE SOCIALE</t>
  </si>
  <si>
    <t>davide.medina@ikrix.com</t>
  </si>
  <si>
    <t>r.vaccaro@sedapta.com</t>
  </si>
  <si>
    <t>m.ghio@sesamosystem.com</t>
  </si>
  <si>
    <t>nlonato@genoastirling.it</t>
  </si>
  <si>
    <t>barbara.franci@atarnaive.com</t>
  </si>
  <si>
    <t>g.barbieri@shinystat.com</t>
  </si>
  <si>
    <t>nicola.taranto@enjore.com</t>
  </si>
  <si>
    <t>f.scorza@wecaresrl.it</t>
  </si>
  <si>
    <t>valeria.cambrea@drexcode.com</t>
  </si>
  <si>
    <t>daviderba@armadioverde.it</t>
  </si>
  <si>
    <t>andrea@moatech.it</t>
  </si>
  <si>
    <t>g.muscara@stutteringcentre.com</t>
  </si>
  <si>
    <t>carloalberto.marcoaldi@gmail.com</t>
  </si>
  <si>
    <t>michele.palermo53@gmail.com</t>
  </si>
  <si>
    <t>abatello@circletouch.eu</t>
  </si>
  <si>
    <t>g.cervone@aspera.it</t>
  </si>
  <si>
    <t>cristina.brondi@rgm.it</t>
  </si>
  <si>
    <t>samuele.pontisso@avmassociati.com</t>
  </si>
  <si>
    <t>cristina.corrias@metalstyle.com</t>
  </si>
  <si>
    <t>amministrazione@novit.it</t>
  </si>
  <si>
    <t>indirizzi mail</t>
  </si>
  <si>
    <t>QUOTA DI PARTECI-PAZIONE</t>
  </si>
  <si>
    <t>a valere su risorse</t>
  </si>
  <si>
    <t xml:space="preserve"> Presidente: Nicola Lonato, Consiglieri: Mario Canziani,Alessandro Cestari. Totale Compensi per Cda Euro 0,000 </t>
  </si>
  <si>
    <t xml:space="preserve"> Presidente: Giuseppe Guerra Consiglieri: Alberto Pallottini, Paolo Martini. Totale Compensi per Cda Euro 30.000,00</t>
  </si>
  <si>
    <t xml:space="preserve"> Presidente:   Samuele Pontisso  Consiglieri: Lorenzo Snaidero, Sergio Dogali. </t>
  </si>
  <si>
    <t xml:space="preserve"> Presidente: Gianluigi Barbieri Consiglieri: Andrea Rossi, Roberto Ferraresi, Zanzottera Paolo. Totale Compensi per Cda Euro 183.000,00</t>
  </si>
  <si>
    <t xml:space="preserve"> Amministratore Unico: Marco Giuseppe Balbi. Totale Compenso Euro 0,000</t>
  </si>
  <si>
    <t xml:space="preserve"> Presidente:  Alex Ali' Carlo AMIRFEIZ Consiglieri: Gianluca ACCOMAZZO. Totale Compensi per Cda Euro  23.093,00</t>
  </si>
  <si>
    <t>www.fremlife.com</t>
  </si>
  <si>
    <t>FINSA SPA</t>
  </si>
  <si>
    <t>FOS SRL</t>
  </si>
  <si>
    <t>Progettazione e realizzazione software, system integration, smart wirless solution</t>
  </si>
  <si>
    <t>www.gruppofos.it</t>
  </si>
  <si>
    <t>Presidente: Brunello Botte consiglieri: Enrico Botte e Gian Matteo Pedrelli. Totale compensi per Cda Euro 94,000</t>
  </si>
  <si>
    <t>Servizi di consulenza in ambito Information &amp; Technology, User Experience e Finance</t>
  </si>
  <si>
    <t xml:space="preserve">Piattaforma informatica mercato immobiliare
</t>
  </si>
  <si>
    <t>WIKIRE SRL</t>
  </si>
  <si>
    <t>Presidente: Busso Roberto Consiglieri: Pietro Pellizzari, Renato Erba, Alessandro Gatti e Marco Speretta  Compensi Cda Euro zero</t>
  </si>
  <si>
    <t>Presidente: Pierpaolo Perotto Consiglieri: Michela Giannasi, Carlo Caiaffa , Massimo Berardi, Alessandro Albino Compensi Cda Euro 192,000</t>
  </si>
  <si>
    <t>www.finsa.it</t>
  </si>
  <si>
    <t>www.wikire.it</t>
  </si>
  <si>
    <t>PRETI 1851 SRL</t>
  </si>
  <si>
    <t>Industria dolciaria</t>
  </si>
  <si>
    <t>www.pretidolciaria.it</t>
  </si>
  <si>
    <t>Presidente: Angela Gargani Consiglieri: Cristina Trucco, Andrea Tempofosco Compensi Cda: Euro 23.200</t>
  </si>
  <si>
    <t>DAURMAN SRL</t>
  </si>
  <si>
    <t>Piattaforma web commercio prodotti agricoli</t>
  </si>
  <si>
    <t>Amminitratore Unico Eva De Marco compensi Euro 4.808</t>
  </si>
  <si>
    <t>www.ortointasca.it</t>
  </si>
  <si>
    <t>HIMARC SRL</t>
  </si>
  <si>
    <t>Produzione apparecchiature e sistemi allarme</t>
  </si>
  <si>
    <t>Amminitratore Unico Domenico Olivari Compensi Euro zero</t>
  </si>
  <si>
    <t>www.himarc.it</t>
  </si>
  <si>
    <t>P&amp;B LINLKING SPA</t>
  </si>
  <si>
    <t>SUNRISE SRL</t>
  </si>
  <si>
    <t>www.seaeagleindustrie.it</t>
  </si>
  <si>
    <t>www.pblinking.com</t>
  </si>
  <si>
    <t xml:space="preserve">Produzione apparecchiature per locali sanitari </t>
  </si>
  <si>
    <t>Fornitura di prodotti e servizi per la sanità</t>
  </si>
  <si>
    <t>Produzione software per la sicurezza</t>
  </si>
  <si>
    <t>www.sunrise.com</t>
  </si>
  <si>
    <t>SEA EAGLE INDUSTRIES GROUP SRL</t>
  </si>
  <si>
    <t>Presidente:Alessandro Esperti Consiglieri: Giacomo Violante e Luigi Tassara Compensi Cda: Euro zero</t>
  </si>
  <si>
    <t>Presidente: Roberto Pagani, Consiglieri: Maurizio Annitto e Marco Mignacco Compensi Euro 88,000</t>
  </si>
  <si>
    <t>fondo strategico</t>
  </si>
  <si>
    <t>aggiornato al 31/12/2017</t>
  </si>
  <si>
    <t>FERRALORO SPA</t>
  </si>
  <si>
    <t>ITALIAN FINE FOOD SPA</t>
  </si>
  <si>
    <t>NATUR WORLD SRL</t>
  </si>
  <si>
    <t>FREMSLIFE SRL (EX ESALIFE)</t>
  </si>
  <si>
    <t xml:space="preserve">lavorazione/trasformazione e commercializzazione di polimeri biodegradabili ecosolubili e biocompostabili </t>
  </si>
  <si>
    <t>Produzione semilavorato del pesto</t>
  </si>
  <si>
    <t>risultato esercizio   (in migliaia)</t>
  </si>
  <si>
    <t>www.ferraloro.com</t>
  </si>
  <si>
    <t xml:space="preserve">Presidente: Maricone Maurizioi, Consiglieri: Maurizio Ferraloro  e Paolo Di Donato Compensi Euro </t>
  </si>
  <si>
    <t>www.natur-world.it</t>
  </si>
  <si>
    <t>ROSH SRL</t>
  </si>
  <si>
    <t>produzione e commercializzazione in proprio e per conto terzi di articoli per l’ufficio e per il «fai da te</t>
  </si>
  <si>
    <t>41,86%</t>
  </si>
  <si>
    <t>Amministratore Unico: Miglio Alessandro compenso 15,600</t>
  </si>
  <si>
    <t>www.roshsrl.it</t>
  </si>
  <si>
    <t xml:space="preserve"> Presidente : Carla Gardino Consiglieri: Giacomo Burro, Davide Medina , Riccardo Lagorio Serra, Ernesto Cauvin, Armando Poggio, Maurizio Astuni, Marco Manzitti , Paolo Fiorillo, Andrea Toncini Totale Compensi Euro 158,080  </t>
  </si>
  <si>
    <t xml:space="preserve"> Presidente: Giorgio Cuttica   consigliere Delegato Francesco Cauvin, Consiglieri: Alfredo Belsito, Paolo Campo, Giovanni Avanzino, Mauro Ferrando, Claudio Zilich. Totale Compensi per Cda Euro 277.600,00</t>
  </si>
  <si>
    <t xml:space="preserve"> Presidente: Marco Ghio Consiglieri: Paola  Castagno, Stefano Sartini. Totale Compensi per Cda Euro 0,000 </t>
  </si>
  <si>
    <t xml:space="preserve"> Presidente: Barbara Franci Consigliere: Andrea Corda. Totale Compensi per Cda Euro  150,000</t>
  </si>
  <si>
    <t xml:space="preserve"> Presidente: Nicola Taranto Consiglieri: Luca Carollo, Marco Brambati.Totale Compensi per Cda Euro 24252</t>
  </si>
  <si>
    <t xml:space="preserve"> Presidente: Edoardo Bosio, Consiglieri: Riccardo Franco Zanini, Marcello Bonora.Totale Compensi per Cda Euro 45600</t>
  </si>
  <si>
    <t xml:space="preserve"> Presidente: Enrico Mambelli. Consiglieri Federica Storace e Valeria Cambrea,  Totale Compensi per Cda Euro 100000</t>
  </si>
  <si>
    <t xml:space="preserve"> Presidente: Stefano Molino Consiglieri: Davi Erba , Ivan Aimo Totale Compensi per Cda Euro 0,000 </t>
  </si>
  <si>
    <t xml:space="preserve"> Presidente: Andrea Moretti Consiglieri: Andrea Giustini, Maria Marago'. Totale Compensi Euro 43,485</t>
  </si>
  <si>
    <t xml:space="preserve"> Presidente: Giovanni Muscarà   Consiglieri: Nicola Borean, Tommaso Cappuccio. Totale Compensi per Cda Euro 55.000,00.</t>
  </si>
  <si>
    <t xml:space="preserve"> Presidente: Simone Marini Consiglieri: Riccardo Paolo Boatti, Marco Viganò, Carlo Alberto Marcoaldi, Renato Giacobbo Scavo.Totale Compensi per Cda n.d.</t>
  </si>
  <si>
    <t xml:space="preserve"> Presidente: Michele Palermo Consiglieri: Nazzareno Straini, Carlo Mannelli, Davide Rossi, Antonio Ceraolo, Franco Bertora. Totale Compensi per Cda Euro 0,000</t>
  </si>
  <si>
    <t xml:space="preserve"> Presidente: Luca Abatello Consigliere: Alexio Picco Giacomo Burro . Totale Compensi per Cda Euro 0,000</t>
  </si>
  <si>
    <r>
      <t xml:space="preserve"> Presidente : Rosario Viola Consiglieri:</t>
    </r>
    <r>
      <rPr>
        <b/>
        <u val="singleAccounting"/>
        <sz val="20"/>
        <rFont val="Calibri"/>
        <family val="2"/>
        <scheme val="minor"/>
      </rPr>
      <t xml:space="preserve"> Giorgio Lamanna</t>
    </r>
    <r>
      <rPr>
        <sz val="20"/>
        <rFont val="Calibri"/>
        <family val="2"/>
        <scheme val="minor"/>
      </rPr>
      <t xml:space="preserve"> e Paolo Piccardo  Totale Compensi per Cda Euro 5,000 </t>
    </r>
  </si>
  <si>
    <r>
      <t>Presidente: Carlo Sambin Consiglieri: Giorgio e Vito Sambin</t>
    </r>
    <r>
      <rPr>
        <sz val="20"/>
        <color rgb="FFFF0000"/>
        <rFont val="Calibri"/>
        <family val="2"/>
        <scheme val="minor"/>
      </rPr>
      <t xml:space="preserve"> Compensi Cda: </t>
    </r>
  </si>
  <si>
    <r>
      <t>C</t>
    </r>
    <r>
      <rPr>
        <sz val="20"/>
        <color rgb="FF000000"/>
        <rFont val="Calibri"/>
        <family val="2"/>
        <scheme val="minor"/>
      </rPr>
      <t xml:space="preserve">ostruzioni e ristrutturazioni edili e realizzazione di impianti per la produzione di energia da fonti rinnovabili </t>
    </r>
  </si>
  <si>
    <r>
      <t>Presidente: Dossena Giovanna  Consiglieri: Piccinini Carlo e Stefano Filippini</t>
    </r>
    <r>
      <rPr>
        <sz val="20"/>
        <color rgb="FFFF0000"/>
        <rFont val="Calibri"/>
        <family val="2"/>
        <scheme val="minor"/>
      </rPr>
      <t xml:space="preserve"> Compensi Cda: </t>
    </r>
  </si>
  <si>
    <r>
      <t>Presidente: Mastrandrea Angela,  Consiglieri: Greco Gianluca,  Leracari Gianluigi, Giusto Giovanna e Mastrandrea Francesco</t>
    </r>
    <r>
      <rPr>
        <sz val="20"/>
        <color rgb="FFFF0000"/>
        <rFont val="Calibri"/>
        <family val="2"/>
        <scheme val="minor"/>
      </rPr>
      <t xml:space="preserve"> Compensi Cda: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</si>
</sst>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-* #,##0.0_-;\-* #,##0.0_-;_-* &quot;-&quot;??_-;_-@_-"/>
    <numFmt numFmtId="167" formatCode="#,##0.0_ ;\-#,##0.0\ "/>
    <numFmt numFmtId="168" formatCode="#,##0.00_ ;\-#,##0.00\ "/>
    <numFmt numFmtId="169" formatCode="_-[$€-410]\ * #,##0.00_-;\-[$€-410]\ * #,##0.00_-;_-[$€-410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0"/>
      <name val="Calibri"/>
      <family val="2"/>
      <scheme val="minor"/>
    </font>
    <font>
      <b/>
      <u val="singleAccounting"/>
      <sz val="20"/>
      <name val="Calibri"/>
      <family val="2"/>
      <scheme val="minor"/>
    </font>
    <font>
      <i/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20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ck">
        <color rgb="FF00B0F0"/>
      </top>
      <bottom style="thin">
        <color rgb="FF00B0F0"/>
      </bottom>
      <diagonal/>
    </border>
    <border>
      <left/>
      <right/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ck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ck">
        <color rgb="FF00B0F0"/>
      </right>
      <top style="thin">
        <color rgb="FF00B0F0"/>
      </top>
      <bottom/>
      <diagonal/>
    </border>
    <border>
      <left style="thick">
        <color rgb="FF00B0F0"/>
      </left>
      <right/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/>
      <right/>
      <top style="thick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3" applyFont="1" applyFill="1"/>
    <xf numFmtId="0" fontId="6" fillId="0" borderId="1" xfId="3" applyFont="1" applyFill="1" applyBorder="1" applyAlignment="1">
      <alignment horizontal="center" vertical="center" wrapText="1"/>
    </xf>
    <xf numFmtId="41" fontId="6" fillId="0" borderId="7" xfId="4" applyFont="1" applyFill="1" applyBorder="1" applyAlignment="1">
      <alignment horizontal="center" vertical="center" wrapText="1"/>
    </xf>
    <xf numFmtId="41" fontId="6" fillId="0" borderId="15" xfId="4" applyFont="1" applyFill="1" applyBorder="1" applyAlignment="1">
      <alignment horizontal="center" vertical="center" wrapText="1"/>
    </xf>
    <xf numFmtId="41" fontId="4" fillId="0" borderId="18" xfId="4" applyFont="1" applyFill="1" applyBorder="1" applyAlignment="1">
      <alignment horizontal="center" vertical="center" wrapText="1"/>
    </xf>
    <xf numFmtId="41" fontId="4" fillId="0" borderId="20" xfId="4" applyFont="1" applyFill="1" applyBorder="1" applyAlignment="1">
      <alignment horizontal="center" vertical="center" wrapText="1"/>
    </xf>
    <xf numFmtId="41" fontId="6" fillId="0" borderId="18" xfId="4" applyFont="1" applyFill="1" applyBorder="1" applyAlignment="1">
      <alignment horizontal="center" vertical="center" wrapText="1"/>
    </xf>
    <xf numFmtId="0" fontId="4" fillId="0" borderId="0" xfId="3" applyFont="1" applyFill="1" applyProtection="1">
      <protection locked="0"/>
    </xf>
    <xf numFmtId="41" fontId="4" fillId="0" borderId="22" xfId="4" applyFont="1" applyFill="1" applyBorder="1" applyAlignment="1">
      <alignment horizontal="center" vertical="center" wrapText="1"/>
    </xf>
    <xf numFmtId="41" fontId="4" fillId="0" borderId="0" xfId="4" applyFont="1" applyFill="1" applyBorder="1" applyAlignment="1">
      <alignment horizontal="center" vertical="center" wrapText="1"/>
    </xf>
    <xf numFmtId="164" fontId="4" fillId="0" borderId="0" xfId="1" applyNumberFormat="1" applyFont="1" applyFill="1"/>
    <xf numFmtId="0" fontId="4" fillId="0" borderId="0" xfId="3" applyFont="1" applyFill="1" applyAlignment="1">
      <alignment horizontal="center"/>
    </xf>
    <xf numFmtId="0" fontId="5" fillId="0" borderId="0" xfId="3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3" applyFont="1" applyFill="1" applyBorder="1"/>
    <xf numFmtId="0" fontId="5" fillId="0" borderId="0" xfId="3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4" xfId="3" quotePrefix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 wrapText="1"/>
    </xf>
    <xf numFmtId="164" fontId="6" fillId="0" borderId="24" xfId="1" applyNumberFormat="1" applyFont="1" applyFill="1" applyBorder="1" applyAlignment="1">
      <alignment horizontal="center" vertical="center" wrapText="1"/>
    </xf>
    <xf numFmtId="0" fontId="6" fillId="0" borderId="24" xfId="3" quotePrefix="1" applyFont="1" applyFill="1" applyBorder="1" applyAlignment="1">
      <alignment horizontal="center" vertical="center" wrapText="1"/>
    </xf>
    <xf numFmtId="0" fontId="6" fillId="0" borderId="23" xfId="3" quotePrefix="1" applyFont="1" applyFill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center" vertical="center" wrapText="1"/>
    </xf>
    <xf numFmtId="41" fontId="6" fillId="0" borderId="2" xfId="4" applyFont="1" applyFill="1" applyBorder="1" applyAlignment="1">
      <alignment horizontal="center" vertical="center" wrapText="1"/>
    </xf>
    <xf numFmtId="41" fontId="6" fillId="0" borderId="16" xfId="4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41" fontId="6" fillId="0" borderId="19" xfId="4" applyFont="1" applyFill="1" applyBorder="1" applyAlignment="1">
      <alignment horizontal="center" vertical="center" wrapText="1"/>
    </xf>
    <xf numFmtId="41" fontId="6" fillId="0" borderId="20" xfId="4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justify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top" wrapText="1"/>
    </xf>
    <xf numFmtId="10" fontId="6" fillId="0" borderId="2" xfId="3" applyNumberFormat="1" applyFont="1" applyFill="1" applyBorder="1" applyAlignment="1">
      <alignment horizontal="center" vertical="center" wrapText="1"/>
    </xf>
    <xf numFmtId="10" fontId="4" fillId="0" borderId="2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9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center" wrapText="1"/>
    </xf>
    <xf numFmtId="14" fontId="4" fillId="0" borderId="5" xfId="3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vertical="top" wrapText="1"/>
    </xf>
    <xf numFmtId="14" fontId="4" fillId="0" borderId="19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3" fontId="9" fillId="0" borderId="1" xfId="1" applyFont="1" applyFill="1" applyBorder="1" applyAlignment="1">
      <alignment horizontal="center" vertical="center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49" fontId="6" fillId="0" borderId="1" xfId="3" applyNumberFormat="1" applyFont="1" applyFill="1" applyBorder="1" applyAlignment="1" applyProtection="1">
      <alignment horizontal="justify" vertical="center"/>
      <protection locked="0"/>
    </xf>
    <xf numFmtId="49" fontId="6" fillId="0" borderId="1" xfId="3" applyNumberFormat="1" applyFont="1" applyFill="1" applyBorder="1" applyAlignment="1" applyProtection="1">
      <alignment horizontal="center" vertical="center"/>
      <protection locked="0"/>
    </xf>
    <xf numFmtId="49" fontId="4" fillId="0" borderId="1" xfId="3" applyNumberFormat="1" applyFont="1" applyFill="1" applyBorder="1" applyAlignment="1" applyProtection="1">
      <alignment horizontal="left" vertical="top" wrapText="1"/>
      <protection locked="0"/>
    </xf>
    <xf numFmtId="10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10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9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14" fontId="4" fillId="0" borderId="1" xfId="3" applyNumberFormat="1" applyFont="1" applyFill="1" applyBorder="1" applyAlignment="1" applyProtection="1">
      <alignment horizontal="center" vertical="center"/>
      <protection locked="0"/>
    </xf>
    <xf numFmtId="43" fontId="9" fillId="0" borderId="1" xfId="1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16" xfId="3" applyFont="1" applyFill="1" applyBorder="1" applyAlignment="1" applyProtection="1">
      <alignment horizontal="center" vertical="center" wrapText="1"/>
      <protection locked="0"/>
    </xf>
    <xf numFmtId="14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19" xfId="1" applyNumberFormat="1" applyFont="1" applyFill="1" applyBorder="1" applyAlignment="1" applyProtection="1">
      <alignment horizontal="center" vertical="center"/>
      <protection locked="0"/>
    </xf>
    <xf numFmtId="164" fontId="6" fillId="0" borderId="20" xfId="1" applyNumberFormat="1" applyFont="1" applyFill="1" applyBorder="1" applyAlignment="1" applyProtection="1">
      <alignment horizontal="center" vertical="center"/>
      <protection locked="0"/>
    </xf>
    <xf numFmtId="14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5" xfId="3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168" fontId="8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6" xfId="1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left" vertical="center" wrapText="1"/>
    </xf>
    <xf numFmtId="49" fontId="6" fillId="0" borderId="9" xfId="3" applyNumberFormat="1" applyFont="1" applyFill="1" applyBorder="1" applyAlignment="1">
      <alignment horizontal="justify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4" fontId="4" fillId="0" borderId="9" xfId="3" applyNumberFormat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9" fillId="0" borderId="9" xfId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14" fontId="4" fillId="0" borderId="11" xfId="3" applyNumberFormat="1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14" fontId="4" fillId="0" borderId="19" xfId="3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 wrapText="1"/>
    </xf>
    <xf numFmtId="49" fontId="6" fillId="0" borderId="9" xfId="3" quotePrefix="1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49" fontId="12" fillId="0" borderId="10" xfId="3" applyNumberFormat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/>
    </xf>
    <xf numFmtId="164" fontId="13" fillId="0" borderId="25" xfId="1" applyNumberFormat="1" applyFont="1" applyFill="1" applyBorder="1" applyAlignment="1">
      <alignment horizontal="center" vertical="center"/>
    </xf>
    <xf numFmtId="43" fontId="13" fillId="0" borderId="9" xfId="1" applyFont="1" applyFill="1" applyBorder="1" applyAlignment="1">
      <alignment horizontal="center" vertical="center"/>
    </xf>
    <xf numFmtId="0" fontId="4" fillId="0" borderId="21" xfId="3" applyFont="1" applyFill="1" applyBorder="1"/>
    <xf numFmtId="164" fontId="4" fillId="0" borderId="21" xfId="1" applyNumberFormat="1" applyFont="1" applyFill="1" applyBorder="1"/>
    <xf numFmtId="164" fontId="6" fillId="0" borderId="21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 vertical="center" wrapText="1"/>
    </xf>
    <xf numFmtId="167" fontId="6" fillId="0" borderId="21" xfId="1" applyNumberFormat="1" applyFont="1" applyFill="1" applyBorder="1" applyAlignment="1">
      <alignment horizontal="center"/>
    </xf>
    <xf numFmtId="168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43" fontId="5" fillId="0" borderId="21" xfId="1" applyNumberFormat="1" applyFont="1" applyFill="1" applyBorder="1" applyAlignment="1" applyProtection="1">
      <alignment horizontal="center"/>
      <protection locked="0"/>
    </xf>
    <xf numFmtId="49" fontId="4" fillId="0" borderId="0" xfId="3" applyNumberFormat="1" applyFont="1" applyFill="1" applyBorder="1" applyAlignment="1">
      <alignment horizontal="left" vertical="top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/>
    </xf>
  </cellXfs>
  <cellStyles count="6">
    <cellStyle name="Euro" xfId="5" xr:uid="{00000000-0005-0000-0000-000000000000}"/>
    <cellStyle name="Migliaia" xfId="1" builtinId="3"/>
    <cellStyle name="Migliaia [0] 2" xfId="4" xr:uid="{00000000-0005-0000-0000-000002000000}"/>
    <cellStyle name="Migliaia 2" xfId="2" xr:uid="{00000000-0005-0000-0000-000003000000}"/>
    <cellStyle name="Normale" xfId="0" builtinId="0"/>
    <cellStyle name="Normale 2" xfId="3" xr:uid="{00000000-0005-0000-0000-000005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angelcare.it/" TargetMode="External"/><Relationship Id="rId13" Type="http://schemas.openxmlformats.org/officeDocument/2006/relationships/hyperlink" Target="http://www.sailsquare.com/" TargetMode="External"/><Relationship Id="rId18" Type="http://schemas.openxmlformats.org/officeDocument/2006/relationships/hyperlink" Target="http://www.rgm.it/" TargetMode="External"/><Relationship Id="rId26" Type="http://schemas.openxmlformats.org/officeDocument/2006/relationships/hyperlink" Target="http://www.ortointasca.it/" TargetMode="External"/><Relationship Id="rId3" Type="http://schemas.openxmlformats.org/officeDocument/2006/relationships/hyperlink" Target="http://www.sedapta.com/" TargetMode="External"/><Relationship Id="rId21" Type="http://schemas.openxmlformats.org/officeDocument/2006/relationships/hyperlink" Target="mailto:amministrazione@novit.it" TargetMode="External"/><Relationship Id="rId7" Type="http://schemas.openxmlformats.org/officeDocument/2006/relationships/hyperlink" Target="http://www.enjore.com/" TargetMode="External"/><Relationship Id="rId12" Type="http://schemas.openxmlformats.org/officeDocument/2006/relationships/hyperlink" Target="http://www.vivavoceinstitute.com/" TargetMode="External"/><Relationship Id="rId17" Type="http://schemas.openxmlformats.org/officeDocument/2006/relationships/hyperlink" Target="http://www.metalsyle.com/" TargetMode="External"/><Relationship Id="rId25" Type="http://schemas.openxmlformats.org/officeDocument/2006/relationships/hyperlink" Target="http://www.pretidolciaria.it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krix.com/" TargetMode="External"/><Relationship Id="rId16" Type="http://schemas.openxmlformats.org/officeDocument/2006/relationships/hyperlink" Target="http://www.aspera.it/" TargetMode="External"/><Relationship Id="rId20" Type="http://schemas.openxmlformats.org/officeDocument/2006/relationships/hyperlink" Target="mailto:cristina.corrias@metalstyle.com" TargetMode="External"/><Relationship Id="rId29" Type="http://schemas.openxmlformats.org/officeDocument/2006/relationships/hyperlink" Target="http://www.pblinking.com/" TargetMode="External"/><Relationship Id="rId1" Type="http://schemas.openxmlformats.org/officeDocument/2006/relationships/hyperlink" Target="http://www.novit.it/" TargetMode="External"/><Relationship Id="rId6" Type="http://schemas.openxmlformats.org/officeDocument/2006/relationships/hyperlink" Target="http://www.shinystat.com/" TargetMode="External"/><Relationship Id="rId11" Type="http://schemas.openxmlformats.org/officeDocument/2006/relationships/hyperlink" Target="http://www.moa.com/" TargetMode="External"/><Relationship Id="rId24" Type="http://schemas.openxmlformats.org/officeDocument/2006/relationships/hyperlink" Target="http://www.wikire.it/" TargetMode="External"/><Relationship Id="rId32" Type="http://schemas.openxmlformats.org/officeDocument/2006/relationships/hyperlink" Target="http://www.roshsrl.it/" TargetMode="External"/><Relationship Id="rId5" Type="http://schemas.openxmlformats.org/officeDocument/2006/relationships/hyperlink" Target="http://www.genoastirling.it/" TargetMode="External"/><Relationship Id="rId15" Type="http://schemas.openxmlformats.org/officeDocument/2006/relationships/hyperlink" Target="http://www.circletouch.eu/" TargetMode="External"/><Relationship Id="rId23" Type="http://schemas.openxmlformats.org/officeDocument/2006/relationships/hyperlink" Target="http://www.finsa.it/" TargetMode="External"/><Relationship Id="rId28" Type="http://schemas.openxmlformats.org/officeDocument/2006/relationships/hyperlink" Target="http://www.seaeagleindustrie.it/" TargetMode="External"/><Relationship Id="rId10" Type="http://schemas.openxmlformats.org/officeDocument/2006/relationships/hyperlink" Target="http://www.armadioverde.it/" TargetMode="External"/><Relationship Id="rId19" Type="http://schemas.openxmlformats.org/officeDocument/2006/relationships/hyperlink" Target="http://www.valtrebbiacqueminerali.it/" TargetMode="External"/><Relationship Id="rId31" Type="http://schemas.openxmlformats.org/officeDocument/2006/relationships/hyperlink" Target="http://www.ferraloro.com/" TargetMode="External"/><Relationship Id="rId4" Type="http://schemas.openxmlformats.org/officeDocument/2006/relationships/hyperlink" Target="http://www.sesamosystem.com/" TargetMode="External"/><Relationship Id="rId9" Type="http://schemas.openxmlformats.org/officeDocument/2006/relationships/hyperlink" Target="http://www.drexcode.com/" TargetMode="External"/><Relationship Id="rId14" Type="http://schemas.openxmlformats.org/officeDocument/2006/relationships/hyperlink" Target="http://www.fremlife.com/" TargetMode="External"/><Relationship Id="rId22" Type="http://schemas.openxmlformats.org/officeDocument/2006/relationships/hyperlink" Target="http://www.gruppofos.it/" TargetMode="External"/><Relationship Id="rId27" Type="http://schemas.openxmlformats.org/officeDocument/2006/relationships/hyperlink" Target="http://www.himarc.it/" TargetMode="External"/><Relationship Id="rId30" Type="http://schemas.openxmlformats.org/officeDocument/2006/relationships/hyperlink" Target="http://www.sunris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46"/>
  <sheetViews>
    <sheetView tabSelected="1" zoomScale="30" zoomScaleNormal="30" zoomScaleSheetLayoutView="73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C1" sqref="C1:C1048576"/>
    </sheetView>
  </sheetViews>
  <sheetFormatPr defaultColWidth="27.44140625" defaultRowHeight="25.8" x14ac:dyDescent="0.5"/>
  <cols>
    <col min="1" max="2" width="27.44140625" style="1"/>
    <col min="3" max="3" width="43" style="1" customWidth="1"/>
    <col min="4" max="4" width="36" style="1" customWidth="1"/>
    <col min="5" max="5" width="52.5546875" style="1" customWidth="1"/>
    <col min="6" max="8" width="27.44140625" style="1"/>
    <col min="9" max="9" width="27.44140625" style="11"/>
    <col min="10" max="10" width="37.44140625" style="12" customWidth="1"/>
    <col min="11" max="13" width="27.44140625" style="12"/>
    <col min="14" max="16" width="0" style="12" hidden="1" customWidth="1"/>
    <col min="17" max="17" width="32.21875" style="1" customWidth="1"/>
    <col min="18" max="20" width="27.44140625" style="1"/>
    <col min="21" max="34" width="0" style="1" hidden="1" customWidth="1"/>
    <col min="35" max="16384" width="27.44140625" style="1"/>
  </cols>
  <sheetData>
    <row r="1" spans="2:34" x14ac:dyDescent="0.5">
      <c r="K1" s="13"/>
      <c r="L1" s="13"/>
      <c r="M1" s="13"/>
    </row>
    <row r="2" spans="2:34" ht="35.25" customHeight="1" x14ac:dyDescent="0.5"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  <c r="M2" s="13"/>
      <c r="N2" s="13"/>
      <c r="O2" s="13"/>
      <c r="P2" s="13"/>
      <c r="Q2" s="13">
        <v>1000</v>
      </c>
      <c r="R2" s="13"/>
      <c r="S2" s="13"/>
      <c r="T2" s="13"/>
      <c r="U2" s="13"/>
      <c r="V2" s="13"/>
      <c r="W2" s="13"/>
      <c r="X2" s="13"/>
      <c r="Y2" s="13"/>
      <c r="Z2" s="13"/>
      <c r="AA2" s="15"/>
      <c r="AB2" s="16"/>
      <c r="AC2" s="16"/>
    </row>
    <row r="3" spans="2:34" ht="63.75" customHeight="1" thickBot="1" x14ac:dyDescent="0.55000000000000004">
      <c r="B3" s="13"/>
      <c r="C3" s="13"/>
      <c r="D3" s="13"/>
      <c r="E3" s="13"/>
      <c r="F3" s="13"/>
      <c r="G3" s="13"/>
      <c r="H3" s="13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  <c r="AB3" s="16"/>
      <c r="AC3" s="16"/>
    </row>
    <row r="4" spans="2:34" ht="26.4" hidden="1" thickBot="1" x14ac:dyDescent="0.55000000000000004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5"/>
    </row>
    <row r="5" spans="2:34" ht="258.60000000000002" thickTop="1" x14ac:dyDescent="0.5">
      <c r="B5" s="2" t="s">
        <v>26</v>
      </c>
      <c r="C5" s="17" t="s">
        <v>53</v>
      </c>
      <c r="D5" s="17" t="s">
        <v>27</v>
      </c>
      <c r="E5" s="17" t="s">
        <v>127</v>
      </c>
      <c r="F5" s="17" t="s">
        <v>54</v>
      </c>
      <c r="G5" s="17" t="s">
        <v>128</v>
      </c>
      <c r="H5" s="17" t="s">
        <v>129</v>
      </c>
      <c r="I5" s="17" t="s">
        <v>55</v>
      </c>
      <c r="J5" s="18" t="s">
        <v>106</v>
      </c>
      <c r="K5" s="18" t="s">
        <v>56</v>
      </c>
      <c r="L5" s="18" t="s">
        <v>57</v>
      </c>
      <c r="M5" s="18" t="s">
        <v>58</v>
      </c>
      <c r="N5" s="18" t="s">
        <v>5</v>
      </c>
      <c r="O5" s="18" t="s">
        <v>4</v>
      </c>
      <c r="P5" s="18" t="s">
        <v>10</v>
      </c>
      <c r="Q5" s="19" t="s">
        <v>180</v>
      </c>
      <c r="R5" s="19" t="str">
        <f>+Q5</f>
        <v>risultato esercizio   (in migliaia)</v>
      </c>
      <c r="S5" s="19" t="str">
        <f>+R5</f>
        <v>risultato esercizio   (in migliaia)</v>
      </c>
      <c r="T5" s="19" t="s">
        <v>59</v>
      </c>
      <c r="U5" s="3" t="s">
        <v>18</v>
      </c>
      <c r="V5" s="4" t="s">
        <v>16</v>
      </c>
      <c r="W5" s="126" t="s">
        <v>12</v>
      </c>
      <c r="X5" s="127"/>
      <c r="Y5" s="127"/>
      <c r="Z5" s="128"/>
      <c r="AA5" s="124" t="s">
        <v>14</v>
      </c>
      <c r="AB5" s="125"/>
      <c r="AC5" s="125"/>
      <c r="AD5" s="5" t="s">
        <v>45</v>
      </c>
      <c r="AE5" s="6"/>
      <c r="AF5" s="7" t="s">
        <v>49</v>
      </c>
      <c r="AH5" s="7" t="s">
        <v>51</v>
      </c>
    </row>
    <row r="6" spans="2:34" ht="48" customHeight="1" x14ac:dyDescent="0.5">
      <c r="B6" s="2"/>
      <c r="C6" s="20"/>
      <c r="D6" s="21"/>
      <c r="E6" s="21"/>
      <c r="F6" s="22"/>
      <c r="G6" s="21"/>
      <c r="H6" s="21"/>
      <c r="I6" s="23"/>
      <c r="J6" s="24"/>
      <c r="K6" s="24"/>
      <c r="L6" s="24"/>
      <c r="M6" s="25"/>
      <c r="N6" s="26"/>
      <c r="O6" s="26"/>
      <c r="P6" s="26"/>
      <c r="Q6" s="2">
        <v>2014</v>
      </c>
      <c r="R6" s="2">
        <v>2015</v>
      </c>
      <c r="S6" s="2">
        <v>2016</v>
      </c>
      <c r="T6" s="2"/>
      <c r="U6" s="27"/>
      <c r="V6" s="28"/>
      <c r="W6" s="29" t="s">
        <v>8</v>
      </c>
      <c r="X6" s="2" t="s">
        <v>6</v>
      </c>
      <c r="Y6" s="2" t="s">
        <v>7</v>
      </c>
      <c r="Z6" s="30" t="s">
        <v>9</v>
      </c>
      <c r="AA6" s="31" t="s">
        <v>6</v>
      </c>
      <c r="AB6" s="32" t="s">
        <v>7</v>
      </c>
      <c r="AC6" s="33" t="s">
        <v>9</v>
      </c>
      <c r="AD6" s="34"/>
      <c r="AE6" s="35"/>
      <c r="AF6" s="34"/>
      <c r="AH6" s="34"/>
    </row>
    <row r="7" spans="2:34" ht="361.2" x14ac:dyDescent="0.5">
      <c r="B7" s="2">
        <v>1</v>
      </c>
      <c r="C7" s="36" t="s">
        <v>0</v>
      </c>
      <c r="D7" s="37" t="s">
        <v>29</v>
      </c>
      <c r="E7" s="37" t="s">
        <v>126</v>
      </c>
      <c r="F7" s="38" t="s">
        <v>101</v>
      </c>
      <c r="G7" s="39">
        <v>0.1923</v>
      </c>
      <c r="H7" s="40" t="s">
        <v>172</v>
      </c>
      <c r="I7" s="41">
        <v>2019</v>
      </c>
      <c r="J7" s="42">
        <v>260000</v>
      </c>
      <c r="K7" s="44">
        <v>0</v>
      </c>
      <c r="L7" s="45">
        <v>5000</v>
      </c>
      <c r="M7" s="46" t="s">
        <v>202</v>
      </c>
      <c r="N7" s="47"/>
      <c r="O7" s="47"/>
      <c r="P7" s="43"/>
      <c r="Q7" s="48">
        <f>41181</f>
        <v>41181</v>
      </c>
      <c r="R7" s="48">
        <v>41583</v>
      </c>
      <c r="S7" s="48">
        <v>26672</v>
      </c>
      <c r="T7" s="47" t="s">
        <v>61</v>
      </c>
      <c r="U7" s="49" t="s">
        <v>17</v>
      </c>
      <c r="V7" s="50" t="s">
        <v>23</v>
      </c>
      <c r="W7" s="51" t="s">
        <v>22</v>
      </c>
      <c r="X7" s="41">
        <v>475</v>
      </c>
      <c r="Y7" s="41">
        <v>225</v>
      </c>
      <c r="Z7" s="52">
        <v>300</v>
      </c>
      <c r="AA7" s="53">
        <v>0</v>
      </c>
      <c r="AB7" s="53" t="e">
        <f>+#REF!-Y7</f>
        <v>#REF!</v>
      </c>
      <c r="AC7" s="54">
        <f>+Q7-Z7</f>
        <v>40881</v>
      </c>
      <c r="AD7" s="55" t="e">
        <f>+AC7+AB7+AA7+Z7+Y7+X7</f>
        <v>#REF!</v>
      </c>
      <c r="AE7" s="56"/>
      <c r="AF7" s="57"/>
      <c r="AH7" s="58">
        <v>42361</v>
      </c>
    </row>
    <row r="8" spans="2:34" ht="135" customHeight="1" x14ac:dyDescent="0.5">
      <c r="B8" s="2">
        <v>2</v>
      </c>
      <c r="C8" s="36" t="s">
        <v>13</v>
      </c>
      <c r="D8" s="37" t="s">
        <v>30</v>
      </c>
      <c r="E8" s="37" t="s">
        <v>107</v>
      </c>
      <c r="F8" s="38" t="s">
        <v>102</v>
      </c>
      <c r="G8" s="39">
        <v>0.17469999999999999</v>
      </c>
      <c r="H8" s="40" t="str">
        <f>+H7</f>
        <v>fondo strategico</v>
      </c>
      <c r="I8" s="41">
        <v>2019</v>
      </c>
      <c r="J8" s="42">
        <v>4379317</v>
      </c>
      <c r="K8" s="44">
        <v>0</v>
      </c>
      <c r="L8" s="44">
        <v>0</v>
      </c>
      <c r="M8" s="59" t="s">
        <v>189</v>
      </c>
      <c r="N8" s="47"/>
      <c r="O8" s="47"/>
      <c r="P8" s="43"/>
      <c r="Q8" s="60">
        <f>-278200</f>
        <v>-278200</v>
      </c>
      <c r="R8" s="60">
        <v>-605528</v>
      </c>
      <c r="S8" s="60">
        <v>-933859</v>
      </c>
      <c r="T8" s="47" t="s">
        <v>62</v>
      </c>
      <c r="U8" s="49" t="s">
        <v>17</v>
      </c>
      <c r="V8" s="50" t="s">
        <v>23</v>
      </c>
      <c r="W8" s="51" t="s">
        <v>43</v>
      </c>
      <c r="X8" s="41">
        <f>75+75+75+75</f>
        <v>300</v>
      </c>
      <c r="Y8" s="41"/>
      <c r="Z8" s="52"/>
      <c r="AA8" s="53" t="e">
        <f>#REF!-X8</f>
        <v>#REF!</v>
      </c>
      <c r="AB8" s="53"/>
      <c r="AC8" s="54"/>
      <c r="AD8" s="55" t="e">
        <f t="shared" ref="AD8:AD22" si="0">+AC8+AB8+AA8+Z8+Y8+X8</f>
        <v>#REF!</v>
      </c>
      <c r="AE8" s="56"/>
      <c r="AF8" s="57" t="s">
        <v>50</v>
      </c>
      <c r="AH8" s="57"/>
    </row>
    <row r="9" spans="2:34" s="8" customFormat="1" ht="211.2" customHeight="1" x14ac:dyDescent="0.5">
      <c r="B9" s="61">
        <f t="shared" ref="B9" si="1">+B8+1</f>
        <v>3</v>
      </c>
      <c r="C9" s="62" t="s">
        <v>1</v>
      </c>
      <c r="D9" s="63" t="s">
        <v>31</v>
      </c>
      <c r="E9" s="63" t="s">
        <v>108</v>
      </c>
      <c r="F9" s="64" t="s">
        <v>86</v>
      </c>
      <c r="G9" s="65">
        <v>9.3399999999999997E-2</v>
      </c>
      <c r="H9" s="66" t="str">
        <f>+H8</f>
        <v>fondo strategico</v>
      </c>
      <c r="I9" s="67">
        <v>2020</v>
      </c>
      <c r="J9" s="68">
        <v>32120504</v>
      </c>
      <c r="K9" s="70">
        <v>0</v>
      </c>
      <c r="L9" s="70">
        <v>0</v>
      </c>
      <c r="M9" s="59" t="s">
        <v>190</v>
      </c>
      <c r="N9" s="71"/>
      <c r="O9" s="71"/>
      <c r="P9" s="69"/>
      <c r="Q9" s="72">
        <f>-419359</f>
        <v>-419359</v>
      </c>
      <c r="R9" s="72">
        <v>-565809</v>
      </c>
      <c r="S9" s="72">
        <v>-827294</v>
      </c>
      <c r="T9" s="71" t="s">
        <v>63</v>
      </c>
      <c r="U9" s="73" t="s">
        <v>17</v>
      </c>
      <c r="V9" s="74" t="s">
        <v>23</v>
      </c>
      <c r="W9" s="75" t="s">
        <v>44</v>
      </c>
      <c r="X9" s="67">
        <f>750+750</f>
        <v>1500</v>
      </c>
      <c r="Y9" s="67"/>
      <c r="Z9" s="76"/>
      <c r="AA9" s="77" t="e">
        <f>+#REF!-X9-Z9</f>
        <v>#REF!</v>
      </c>
      <c r="AB9" s="77"/>
      <c r="AC9" s="78"/>
      <c r="AD9" s="79" t="e">
        <f t="shared" si="0"/>
        <v>#REF!</v>
      </c>
      <c r="AE9" s="80"/>
      <c r="AF9" s="81" t="s">
        <v>52</v>
      </c>
      <c r="AH9" s="81"/>
    </row>
    <row r="10" spans="2:34" ht="206.4" x14ac:dyDescent="0.5">
      <c r="B10" s="2">
        <f>+B9+1</f>
        <v>4</v>
      </c>
      <c r="C10" s="36" t="s">
        <v>3</v>
      </c>
      <c r="D10" s="37" t="s">
        <v>33</v>
      </c>
      <c r="E10" s="37" t="s">
        <v>109</v>
      </c>
      <c r="F10" s="38" t="s">
        <v>87</v>
      </c>
      <c r="G10" s="39">
        <v>0.15</v>
      </c>
      <c r="H10" s="40" t="str">
        <f>+H9</f>
        <v>fondo strategico</v>
      </c>
      <c r="I10" s="41">
        <v>2019</v>
      </c>
      <c r="J10" s="42">
        <v>15000</v>
      </c>
      <c r="K10" s="44">
        <v>0</v>
      </c>
      <c r="L10" s="44">
        <v>0</v>
      </c>
      <c r="M10" s="46" t="s">
        <v>191</v>
      </c>
      <c r="N10" s="47"/>
      <c r="O10" s="47"/>
      <c r="P10" s="43"/>
      <c r="Q10" s="60">
        <v>-69527</v>
      </c>
      <c r="R10" s="60">
        <v>-6936</v>
      </c>
      <c r="S10" s="60">
        <v>-47590</v>
      </c>
      <c r="T10" s="47" t="s">
        <v>70</v>
      </c>
      <c r="U10" s="49" t="s">
        <v>17</v>
      </c>
      <c r="V10" s="50"/>
      <c r="W10" s="82">
        <v>41744</v>
      </c>
      <c r="X10" s="41">
        <v>70</v>
      </c>
      <c r="Y10" s="41"/>
      <c r="Z10" s="52">
        <v>30</v>
      </c>
      <c r="AA10" s="53"/>
      <c r="AB10" s="53">
        <v>0</v>
      </c>
      <c r="AC10" s="54">
        <f>+Q10-Z10</f>
        <v>-69557</v>
      </c>
      <c r="AD10" s="55">
        <f t="shared" si="0"/>
        <v>-69457</v>
      </c>
      <c r="AE10" s="56"/>
      <c r="AF10" s="58">
        <v>42153</v>
      </c>
      <c r="AH10" s="58">
        <v>42361</v>
      </c>
    </row>
    <row r="11" spans="2:34" ht="232.2" x14ac:dyDescent="0.5">
      <c r="B11" s="2">
        <f t="shared" ref="B11:B39" si="2">+B10+1</f>
        <v>5</v>
      </c>
      <c r="C11" s="36" t="s">
        <v>11</v>
      </c>
      <c r="D11" s="37" t="s">
        <v>34</v>
      </c>
      <c r="E11" s="37" t="s">
        <v>110</v>
      </c>
      <c r="F11" s="38" t="s">
        <v>91</v>
      </c>
      <c r="G11" s="39">
        <v>0.2</v>
      </c>
      <c r="H11" s="40" t="str">
        <f>+H10</f>
        <v>fondo strategico</v>
      </c>
      <c r="I11" s="41">
        <v>2019</v>
      </c>
      <c r="J11" s="42">
        <v>16667</v>
      </c>
      <c r="K11" s="44">
        <v>0</v>
      </c>
      <c r="L11" s="44">
        <v>0</v>
      </c>
      <c r="M11" s="46" t="s">
        <v>130</v>
      </c>
      <c r="N11" s="47"/>
      <c r="O11" s="47"/>
      <c r="P11" s="43"/>
      <c r="Q11" s="60">
        <v>-32377</v>
      </c>
      <c r="R11" s="60">
        <v>-31075</v>
      </c>
      <c r="S11" s="60">
        <v>-70712</v>
      </c>
      <c r="T11" s="47" t="s">
        <v>71</v>
      </c>
      <c r="U11" s="49" t="s">
        <v>17</v>
      </c>
      <c r="V11" s="50"/>
      <c r="W11" s="82">
        <v>41817</v>
      </c>
      <c r="X11" s="41">
        <v>149</v>
      </c>
      <c r="Y11" s="41"/>
      <c r="Z11" s="52"/>
      <c r="AA11" s="53" t="e">
        <f>+#REF!-X11</f>
        <v>#REF!</v>
      </c>
      <c r="AB11" s="53"/>
      <c r="AC11" s="54"/>
      <c r="AD11" s="55" t="e">
        <f t="shared" si="0"/>
        <v>#REF!</v>
      </c>
      <c r="AE11" s="56"/>
      <c r="AF11" s="58">
        <v>42296</v>
      </c>
      <c r="AH11" s="58"/>
    </row>
    <row r="12" spans="2:34" ht="258" x14ac:dyDescent="0.5">
      <c r="B12" s="2">
        <f t="shared" si="2"/>
        <v>6</v>
      </c>
      <c r="C12" s="36" t="s">
        <v>2</v>
      </c>
      <c r="D12" s="37" t="s">
        <v>32</v>
      </c>
      <c r="E12" s="37" t="s">
        <v>111</v>
      </c>
      <c r="F12" s="38" t="s">
        <v>92</v>
      </c>
      <c r="G12" s="39">
        <v>0.24959999999999999</v>
      </c>
      <c r="H12" s="40" t="str">
        <f>+H11</f>
        <v>fondo strategico</v>
      </c>
      <c r="I12" s="41">
        <v>2019</v>
      </c>
      <c r="J12" s="42">
        <v>620900</v>
      </c>
      <c r="K12" s="44">
        <v>0</v>
      </c>
      <c r="L12" s="44">
        <v>0</v>
      </c>
      <c r="M12" s="46" t="s">
        <v>192</v>
      </c>
      <c r="N12" s="47"/>
      <c r="O12" s="47"/>
      <c r="P12" s="43"/>
      <c r="Q12" s="60">
        <v>-69840</v>
      </c>
      <c r="R12" s="60">
        <v>-67477</v>
      </c>
      <c r="S12" s="48">
        <v>8367</v>
      </c>
      <c r="T12" s="47" t="s">
        <v>72</v>
      </c>
      <c r="U12" s="49" t="s">
        <v>46</v>
      </c>
      <c r="V12" s="50">
        <v>105</v>
      </c>
      <c r="W12" s="82" t="s">
        <v>48</v>
      </c>
      <c r="X12" s="83">
        <f>128.75+116.25</f>
        <v>245</v>
      </c>
      <c r="Y12" s="41"/>
      <c r="Z12" s="52"/>
      <c r="AA12" s="84" t="e">
        <f>+#REF!-X12</f>
        <v>#REF!</v>
      </c>
      <c r="AB12" s="53" t="e">
        <f>+#REF!-Y12</f>
        <v>#REF!</v>
      </c>
      <c r="AC12" s="54"/>
      <c r="AD12" s="55" t="e">
        <f t="shared" si="0"/>
        <v>#REF!</v>
      </c>
      <c r="AE12" s="56"/>
      <c r="AF12" s="58">
        <v>42297</v>
      </c>
      <c r="AH12" s="58"/>
    </row>
    <row r="13" spans="2:34" ht="309.60000000000002" x14ac:dyDescent="0.5">
      <c r="B13" s="2">
        <f t="shared" si="2"/>
        <v>7</v>
      </c>
      <c r="C13" s="36" t="s">
        <v>15</v>
      </c>
      <c r="D13" s="37" t="s">
        <v>35</v>
      </c>
      <c r="E13" s="37" t="s">
        <v>112</v>
      </c>
      <c r="F13" s="38" t="s">
        <v>93</v>
      </c>
      <c r="G13" s="39">
        <v>0.1</v>
      </c>
      <c r="H13" s="40" t="str">
        <f t="shared" ref="H13:H38" si="3">+H12</f>
        <v>fondo strategico</v>
      </c>
      <c r="I13" s="41">
        <v>2019</v>
      </c>
      <c r="J13" s="42">
        <v>51875</v>
      </c>
      <c r="K13" s="44">
        <v>0</v>
      </c>
      <c r="L13" s="44">
        <v>0</v>
      </c>
      <c r="M13" s="46" t="s">
        <v>133</v>
      </c>
      <c r="N13" s="47"/>
      <c r="O13" s="47"/>
      <c r="P13" s="43"/>
      <c r="Q13" s="60">
        <v>-31346</v>
      </c>
      <c r="R13" s="60">
        <v>-539263</v>
      </c>
      <c r="S13" s="60">
        <v>-353746</v>
      </c>
      <c r="T13" s="47" t="s">
        <v>73</v>
      </c>
      <c r="U13" s="49" t="s">
        <v>17</v>
      </c>
      <c r="V13" s="50"/>
      <c r="W13" s="82">
        <v>41934</v>
      </c>
      <c r="X13" s="41">
        <v>600</v>
      </c>
      <c r="Y13" s="41"/>
      <c r="Z13" s="52"/>
      <c r="AA13" s="53" t="e">
        <f>+#REF!-X13</f>
        <v>#REF!</v>
      </c>
      <c r="AB13" s="53" t="e">
        <f>+#REF!-Y13</f>
        <v>#REF!</v>
      </c>
      <c r="AC13" s="54">
        <f t="shared" ref="AC13:AC23" si="4">+Q13-Z13</f>
        <v>-31346</v>
      </c>
      <c r="AD13" s="55" t="e">
        <f t="shared" si="0"/>
        <v>#REF!</v>
      </c>
      <c r="AE13" s="56"/>
      <c r="AF13" s="58"/>
      <c r="AH13" s="58"/>
    </row>
    <row r="14" spans="2:34" ht="180.6" x14ac:dyDescent="0.5">
      <c r="B14" s="2">
        <f t="shared" si="2"/>
        <v>8</v>
      </c>
      <c r="C14" s="36" t="s">
        <v>20</v>
      </c>
      <c r="D14" s="37" t="s">
        <v>37</v>
      </c>
      <c r="E14" s="37" t="s">
        <v>113</v>
      </c>
      <c r="F14" s="38" t="s">
        <v>103</v>
      </c>
      <c r="G14" s="39">
        <v>0.15429999999999999</v>
      </c>
      <c r="H14" s="40" t="str">
        <f t="shared" si="3"/>
        <v>fondo strategico</v>
      </c>
      <c r="I14" s="41">
        <v>2020</v>
      </c>
      <c r="J14" s="42">
        <v>53802</v>
      </c>
      <c r="K14" s="44">
        <v>0</v>
      </c>
      <c r="L14" s="44">
        <v>0</v>
      </c>
      <c r="M14" s="46" t="s">
        <v>193</v>
      </c>
      <c r="N14" s="47"/>
      <c r="O14" s="47"/>
      <c r="P14" s="43"/>
      <c r="Q14" s="60">
        <v>-64715</v>
      </c>
      <c r="R14" s="60">
        <v>-244616</v>
      </c>
      <c r="S14" s="60">
        <v>-164013</v>
      </c>
      <c r="T14" s="47" t="s">
        <v>74</v>
      </c>
      <c r="U14" s="49" t="s">
        <v>17</v>
      </c>
      <c r="V14" s="50"/>
      <c r="W14" s="82">
        <v>42109</v>
      </c>
      <c r="X14" s="41">
        <v>250</v>
      </c>
      <c r="Y14" s="41"/>
      <c r="Z14" s="52"/>
      <c r="AA14" s="53">
        <v>0</v>
      </c>
      <c r="AB14" s="53" t="e">
        <f>+#REF!-Y14</f>
        <v>#REF!</v>
      </c>
      <c r="AC14" s="54">
        <f t="shared" si="4"/>
        <v>-64715</v>
      </c>
      <c r="AD14" s="55" t="e">
        <f t="shared" si="0"/>
        <v>#REF!</v>
      </c>
      <c r="AE14" s="56"/>
      <c r="AF14" s="58"/>
      <c r="AH14" s="58"/>
    </row>
    <row r="15" spans="2:34" ht="309.60000000000002" x14ac:dyDescent="0.5">
      <c r="B15" s="2">
        <f t="shared" si="2"/>
        <v>9</v>
      </c>
      <c r="C15" s="36" t="s">
        <v>64</v>
      </c>
      <c r="D15" s="37" t="s">
        <v>23</v>
      </c>
      <c r="E15" s="37" t="s">
        <v>114</v>
      </c>
      <c r="F15" s="38" t="s">
        <v>94</v>
      </c>
      <c r="G15" s="39">
        <v>0.1235</v>
      </c>
      <c r="H15" s="40" t="str">
        <f t="shared" si="3"/>
        <v>fondo strategico</v>
      </c>
      <c r="I15" s="41">
        <v>2020</v>
      </c>
      <c r="J15" s="42">
        <v>17414</v>
      </c>
      <c r="K15" s="44">
        <v>0</v>
      </c>
      <c r="L15" s="44">
        <v>0</v>
      </c>
      <c r="M15" s="46" t="s">
        <v>194</v>
      </c>
      <c r="N15" s="47"/>
      <c r="O15" s="47"/>
      <c r="P15" s="43"/>
      <c r="Q15" s="60" t="s">
        <v>23</v>
      </c>
      <c r="R15" s="60">
        <v>-122347</v>
      </c>
      <c r="S15" s="60">
        <v>-313729</v>
      </c>
      <c r="T15" s="47" t="s">
        <v>75</v>
      </c>
      <c r="U15" s="49" t="s">
        <v>17</v>
      </c>
      <c r="V15" s="50"/>
      <c r="W15" s="82">
        <v>42051</v>
      </c>
      <c r="X15" s="41">
        <v>125</v>
      </c>
      <c r="Y15" s="41"/>
      <c r="Z15" s="52"/>
      <c r="AA15" s="53" t="e">
        <f>+#REF!-X15</f>
        <v>#REF!</v>
      </c>
      <c r="AB15" s="53" t="e">
        <f>+#REF!-Y15</f>
        <v>#REF!</v>
      </c>
      <c r="AC15" s="54" t="e">
        <f t="shared" si="4"/>
        <v>#VALUE!</v>
      </c>
      <c r="AD15" s="55" t="e">
        <f t="shared" si="0"/>
        <v>#VALUE!</v>
      </c>
      <c r="AE15" s="56"/>
      <c r="AF15" s="58">
        <v>42333</v>
      </c>
      <c r="AH15" s="58"/>
    </row>
    <row r="16" spans="2:34" ht="206.4" x14ac:dyDescent="0.5">
      <c r="B16" s="2">
        <f t="shared" si="2"/>
        <v>10</v>
      </c>
      <c r="C16" s="36" t="s">
        <v>21</v>
      </c>
      <c r="D16" s="37" t="s">
        <v>38</v>
      </c>
      <c r="E16" s="37" t="s">
        <v>115</v>
      </c>
      <c r="F16" s="38" t="s">
        <v>95</v>
      </c>
      <c r="G16" s="39">
        <v>0.1648</v>
      </c>
      <c r="H16" s="40" t="str">
        <f t="shared" si="3"/>
        <v>fondo strategico</v>
      </c>
      <c r="I16" s="41">
        <v>2020</v>
      </c>
      <c r="J16" s="42">
        <v>150159</v>
      </c>
      <c r="K16" s="44">
        <v>0</v>
      </c>
      <c r="L16" s="44">
        <v>0</v>
      </c>
      <c r="M16" s="46" t="s">
        <v>195</v>
      </c>
      <c r="N16" s="47"/>
      <c r="O16" s="47"/>
      <c r="P16" s="43"/>
      <c r="Q16" s="60">
        <v>-41705</v>
      </c>
      <c r="R16" s="60">
        <v>-284583</v>
      </c>
      <c r="S16" s="60">
        <v>-294181</v>
      </c>
      <c r="T16" s="47" t="s">
        <v>76</v>
      </c>
      <c r="U16" s="49" t="s">
        <v>17</v>
      </c>
      <c r="V16" s="50"/>
      <c r="W16" s="82">
        <v>42033</v>
      </c>
      <c r="X16" s="41">
        <v>120</v>
      </c>
      <c r="Y16" s="41"/>
      <c r="Z16" s="52"/>
      <c r="AA16" s="53" t="e">
        <f>+#REF!-X16</f>
        <v>#REF!</v>
      </c>
      <c r="AB16" s="53" t="e">
        <f>+#REF!-Y16</f>
        <v>#REF!</v>
      </c>
      <c r="AC16" s="54">
        <f t="shared" si="4"/>
        <v>-41705</v>
      </c>
      <c r="AD16" s="55" t="e">
        <f t="shared" si="0"/>
        <v>#REF!</v>
      </c>
      <c r="AE16" s="56"/>
      <c r="AF16" s="58"/>
      <c r="AH16" s="58"/>
    </row>
    <row r="17" spans="2:34" ht="180.6" x14ac:dyDescent="0.5">
      <c r="B17" s="2">
        <f t="shared" si="2"/>
        <v>11</v>
      </c>
      <c r="C17" s="36" t="s">
        <v>24</v>
      </c>
      <c r="D17" s="37" t="s">
        <v>39</v>
      </c>
      <c r="E17" s="37" t="s">
        <v>116</v>
      </c>
      <c r="F17" s="38" t="s">
        <v>104</v>
      </c>
      <c r="G17" s="39">
        <v>7.85E-2</v>
      </c>
      <c r="H17" s="40" t="str">
        <f t="shared" si="3"/>
        <v>fondo strategico</v>
      </c>
      <c r="I17" s="41">
        <v>2020</v>
      </c>
      <c r="J17" s="42">
        <v>68778</v>
      </c>
      <c r="K17" s="44">
        <v>0</v>
      </c>
      <c r="L17" s="44">
        <v>0</v>
      </c>
      <c r="M17" s="46" t="s">
        <v>196</v>
      </c>
      <c r="N17" s="47"/>
      <c r="O17" s="47"/>
      <c r="P17" s="43"/>
      <c r="Q17" s="60">
        <v>-46687</v>
      </c>
      <c r="R17" s="60">
        <v>-195502</v>
      </c>
      <c r="S17" s="60">
        <v>-684111</v>
      </c>
      <c r="T17" s="47" t="s">
        <v>77</v>
      </c>
      <c r="U17" s="49" t="s">
        <v>17</v>
      </c>
      <c r="V17" s="50"/>
      <c r="W17" s="82">
        <v>41990</v>
      </c>
      <c r="X17" s="41">
        <v>100</v>
      </c>
      <c r="Y17" s="41">
        <v>0</v>
      </c>
      <c r="Z17" s="52">
        <v>0</v>
      </c>
      <c r="AA17" s="53" t="e">
        <f>+#REF!-X17</f>
        <v>#REF!</v>
      </c>
      <c r="AB17" s="53" t="e">
        <f>+#REF!-Y17</f>
        <v>#REF!</v>
      </c>
      <c r="AC17" s="54">
        <f t="shared" si="4"/>
        <v>-46687</v>
      </c>
      <c r="AD17" s="55" t="e">
        <f t="shared" si="0"/>
        <v>#REF!</v>
      </c>
      <c r="AE17" s="56"/>
      <c r="AF17" s="58"/>
      <c r="AH17" s="58">
        <v>42361</v>
      </c>
    </row>
    <row r="18" spans="2:34" ht="309.60000000000002" x14ac:dyDescent="0.5">
      <c r="B18" s="2">
        <f t="shared" si="2"/>
        <v>12</v>
      </c>
      <c r="C18" s="36" t="s">
        <v>25</v>
      </c>
      <c r="D18" s="37" t="s">
        <v>40</v>
      </c>
      <c r="E18" s="37" t="s">
        <v>117</v>
      </c>
      <c r="F18" s="38" t="s">
        <v>96</v>
      </c>
      <c r="G18" s="39">
        <v>0.24399999999999999</v>
      </c>
      <c r="H18" s="40" t="str">
        <f t="shared" si="3"/>
        <v>fondo strategico</v>
      </c>
      <c r="I18" s="41">
        <v>2020</v>
      </c>
      <c r="J18" s="42">
        <v>703000</v>
      </c>
      <c r="K18" s="44">
        <v>0</v>
      </c>
      <c r="L18" s="44">
        <v>0</v>
      </c>
      <c r="M18" s="46" t="s">
        <v>197</v>
      </c>
      <c r="N18" s="47"/>
      <c r="O18" s="47"/>
      <c r="P18" s="43"/>
      <c r="Q18" s="60">
        <v>-5610</v>
      </c>
      <c r="R18" s="60">
        <v>-208989</v>
      </c>
      <c r="S18" s="60">
        <v>-92909</v>
      </c>
      <c r="T18" s="47" t="s">
        <v>78</v>
      </c>
      <c r="U18" s="49" t="s">
        <v>17</v>
      </c>
      <c r="V18" s="50"/>
      <c r="W18" s="82">
        <v>42132</v>
      </c>
      <c r="X18" s="85">
        <v>171.5</v>
      </c>
      <c r="Y18" s="85"/>
      <c r="Z18" s="86">
        <v>73.5</v>
      </c>
      <c r="AA18" s="53" t="e">
        <f>+#REF!-X18</f>
        <v>#REF!</v>
      </c>
      <c r="AB18" s="53" t="e">
        <f>+#REF!-Y18</f>
        <v>#REF!</v>
      </c>
      <c r="AC18" s="54">
        <f t="shared" si="4"/>
        <v>-5683.5</v>
      </c>
      <c r="AD18" s="55" t="e">
        <f>+AC18+AB18+AA18+Z18+Y18+X18</f>
        <v>#REF!</v>
      </c>
      <c r="AE18" s="56"/>
      <c r="AF18" s="58"/>
      <c r="AH18" s="58"/>
    </row>
    <row r="19" spans="2:34" ht="112.8" customHeight="1" x14ac:dyDescent="0.5">
      <c r="B19" s="2">
        <f t="shared" si="2"/>
        <v>13</v>
      </c>
      <c r="C19" s="87" t="s">
        <v>65</v>
      </c>
      <c r="D19" s="37" t="s">
        <v>41</v>
      </c>
      <c r="E19" s="37" t="s">
        <v>118</v>
      </c>
      <c r="F19" s="38" t="s">
        <v>97</v>
      </c>
      <c r="G19" s="39">
        <v>0.23519999999999999</v>
      </c>
      <c r="H19" s="40" t="str">
        <f t="shared" si="3"/>
        <v>fondo strategico</v>
      </c>
      <c r="I19" s="41">
        <v>2020</v>
      </c>
      <c r="J19" s="42">
        <v>727000</v>
      </c>
      <c r="K19" s="44">
        <v>0</v>
      </c>
      <c r="L19" s="44">
        <v>0</v>
      </c>
      <c r="M19" s="46" t="s">
        <v>198</v>
      </c>
      <c r="N19" s="47"/>
      <c r="O19" s="47"/>
      <c r="P19" s="43"/>
      <c r="Q19" s="48" t="s">
        <v>23</v>
      </c>
      <c r="R19" s="60">
        <v>-138683</v>
      </c>
      <c r="S19" s="60">
        <v>-90385</v>
      </c>
      <c r="T19" s="47" t="s">
        <v>79</v>
      </c>
      <c r="U19" s="49" t="s">
        <v>17</v>
      </c>
      <c r="V19" s="50"/>
      <c r="W19" s="82">
        <v>42143</v>
      </c>
      <c r="X19" s="41">
        <v>171</v>
      </c>
      <c r="Y19" s="41"/>
      <c r="Z19" s="52"/>
      <c r="AA19" s="53" t="e">
        <f>+#REF!-X19</f>
        <v>#REF!</v>
      </c>
      <c r="AB19" s="53" t="e">
        <f>+#REF!-Y19</f>
        <v>#REF!</v>
      </c>
      <c r="AC19" s="54" t="e">
        <f t="shared" si="4"/>
        <v>#VALUE!</v>
      </c>
      <c r="AD19" s="55" t="e">
        <f t="shared" si="0"/>
        <v>#VALUE!</v>
      </c>
      <c r="AE19" s="56"/>
      <c r="AF19" s="58"/>
      <c r="AH19" s="58"/>
    </row>
    <row r="20" spans="2:34" ht="309.60000000000002" x14ac:dyDescent="0.5">
      <c r="B20" s="2">
        <f t="shared" si="2"/>
        <v>14</v>
      </c>
      <c r="C20" s="36" t="s">
        <v>28</v>
      </c>
      <c r="D20" s="37" t="s">
        <v>42</v>
      </c>
      <c r="E20" s="37" t="s">
        <v>119</v>
      </c>
      <c r="F20" s="38" t="s">
        <v>99</v>
      </c>
      <c r="G20" s="39">
        <v>0.10970000000000001</v>
      </c>
      <c r="H20" s="40" t="str">
        <f t="shared" si="3"/>
        <v>fondo strategico</v>
      </c>
      <c r="I20" s="41">
        <v>2020</v>
      </c>
      <c r="J20" s="42">
        <v>20351</v>
      </c>
      <c r="K20" s="44">
        <v>0</v>
      </c>
      <c r="L20" s="44">
        <v>0</v>
      </c>
      <c r="M20" s="46" t="s">
        <v>199</v>
      </c>
      <c r="N20" s="47"/>
      <c r="O20" s="47"/>
      <c r="P20" s="43"/>
      <c r="Q20" s="60">
        <v>-87110</v>
      </c>
      <c r="R20" s="60">
        <v>-192801</v>
      </c>
      <c r="S20" s="60">
        <v>-492376</v>
      </c>
      <c r="T20" s="47" t="s">
        <v>80</v>
      </c>
      <c r="U20" s="49" t="s">
        <v>17</v>
      </c>
      <c r="V20" s="50"/>
      <c r="W20" s="82">
        <v>42185</v>
      </c>
      <c r="X20" s="41">
        <v>141</v>
      </c>
      <c r="Y20" s="41"/>
      <c r="Z20" s="52"/>
      <c r="AA20" s="53" t="e">
        <f>+#REF!-X20</f>
        <v>#REF!</v>
      </c>
      <c r="AB20" s="53" t="e">
        <f>+#REF!-Y20</f>
        <v>#REF!</v>
      </c>
      <c r="AC20" s="54">
        <f t="shared" si="4"/>
        <v>-87110</v>
      </c>
      <c r="AD20" s="55" t="e">
        <f t="shared" si="0"/>
        <v>#REF!</v>
      </c>
      <c r="AE20" s="56"/>
      <c r="AF20" s="58">
        <v>42360</v>
      </c>
      <c r="AH20" s="58"/>
    </row>
    <row r="21" spans="2:34" ht="283.8" x14ac:dyDescent="0.5">
      <c r="B21" s="2">
        <f t="shared" si="2"/>
        <v>15</v>
      </c>
      <c r="C21" s="88" t="s">
        <v>177</v>
      </c>
      <c r="D21" s="89" t="s">
        <v>23</v>
      </c>
      <c r="E21" s="89" t="s">
        <v>120</v>
      </c>
      <c r="F21" s="38" t="s">
        <v>98</v>
      </c>
      <c r="G21" s="39">
        <v>0.23960000000000001</v>
      </c>
      <c r="H21" s="40" t="str">
        <f t="shared" si="3"/>
        <v>fondo strategico</v>
      </c>
      <c r="I21" s="41">
        <v>2020</v>
      </c>
      <c r="J21" s="42">
        <v>960000</v>
      </c>
      <c r="K21" s="44">
        <v>0</v>
      </c>
      <c r="L21" s="44">
        <v>0</v>
      </c>
      <c r="M21" s="91" t="s">
        <v>200</v>
      </c>
      <c r="N21" s="92"/>
      <c r="O21" s="92"/>
      <c r="P21" s="90"/>
      <c r="Q21" s="93" t="s">
        <v>23</v>
      </c>
      <c r="R21" s="93">
        <v>4854</v>
      </c>
      <c r="S21" s="94">
        <v>-347316</v>
      </c>
      <c r="T21" s="47" t="s">
        <v>136</v>
      </c>
      <c r="U21" s="95" t="s">
        <v>47</v>
      </c>
      <c r="V21" s="96"/>
      <c r="W21" s="97"/>
      <c r="X21" s="90"/>
      <c r="Y21" s="90"/>
      <c r="Z21" s="98"/>
      <c r="AA21" s="53" t="e">
        <f>+#REF!-X21</f>
        <v>#REF!</v>
      </c>
      <c r="AB21" s="53" t="e">
        <f>+#REF!-Y21</f>
        <v>#REF!</v>
      </c>
      <c r="AC21" s="54" t="e">
        <f t="shared" si="4"/>
        <v>#VALUE!</v>
      </c>
      <c r="AD21" s="55" t="e">
        <f t="shared" si="0"/>
        <v>#VALUE!</v>
      </c>
      <c r="AE21" s="56"/>
      <c r="AF21" s="58"/>
      <c r="AH21" s="58"/>
    </row>
    <row r="22" spans="2:34" ht="335.4" x14ac:dyDescent="0.5">
      <c r="B22" s="2">
        <f t="shared" si="2"/>
        <v>16</v>
      </c>
      <c r="C22" s="88" t="s">
        <v>19</v>
      </c>
      <c r="D22" s="89" t="s">
        <v>36</v>
      </c>
      <c r="E22" s="89" t="s">
        <v>121</v>
      </c>
      <c r="F22" s="38" t="s">
        <v>100</v>
      </c>
      <c r="G22" s="39">
        <v>8.5400000000000004E-2</v>
      </c>
      <c r="H22" s="40" t="str">
        <f t="shared" si="3"/>
        <v>fondo strategico</v>
      </c>
      <c r="I22" s="41">
        <v>2020</v>
      </c>
      <c r="J22" s="42">
        <v>120588.24</v>
      </c>
      <c r="K22" s="44">
        <v>0</v>
      </c>
      <c r="L22" s="44">
        <v>0</v>
      </c>
      <c r="M22" s="91" t="s">
        <v>201</v>
      </c>
      <c r="N22" s="92"/>
      <c r="O22" s="92"/>
      <c r="P22" s="90"/>
      <c r="Q22" s="93">
        <v>120612</v>
      </c>
      <c r="R22" s="93">
        <v>268386</v>
      </c>
      <c r="S22" s="93">
        <v>395791</v>
      </c>
      <c r="T22" s="47" t="s">
        <v>81</v>
      </c>
      <c r="U22" s="95" t="s">
        <v>17</v>
      </c>
      <c r="V22" s="96"/>
      <c r="W22" s="99">
        <v>42359</v>
      </c>
      <c r="X22" s="90">
        <v>87.5</v>
      </c>
      <c r="Y22" s="90"/>
      <c r="Z22" s="98"/>
      <c r="AA22" s="53" t="e">
        <f>+#REF!-X22</f>
        <v>#REF!</v>
      </c>
      <c r="AB22" s="53" t="e">
        <f>+#REF!-Y22</f>
        <v>#REF!</v>
      </c>
      <c r="AC22" s="54">
        <f t="shared" si="4"/>
        <v>120612</v>
      </c>
      <c r="AD22" s="55" t="e">
        <f t="shared" si="0"/>
        <v>#REF!</v>
      </c>
      <c r="AE22" s="100"/>
      <c r="AF22" s="101"/>
      <c r="AH22" s="101"/>
    </row>
    <row r="23" spans="2:34" ht="335.4" x14ac:dyDescent="0.5">
      <c r="B23" s="2">
        <f t="shared" si="2"/>
        <v>17</v>
      </c>
      <c r="C23" s="88" t="s">
        <v>137</v>
      </c>
      <c r="D23" s="89"/>
      <c r="E23" s="89"/>
      <c r="F23" s="38" t="s">
        <v>142</v>
      </c>
      <c r="G23" s="39">
        <v>0.14810000000000001</v>
      </c>
      <c r="H23" s="40" t="str">
        <f t="shared" si="3"/>
        <v>fondo strategico</v>
      </c>
      <c r="I23" s="41">
        <f>+I22</f>
        <v>2020</v>
      </c>
      <c r="J23" s="42">
        <v>1300000</v>
      </c>
      <c r="K23" s="44">
        <v>0</v>
      </c>
      <c r="L23" s="44">
        <v>0</v>
      </c>
      <c r="M23" s="91" t="s">
        <v>146</v>
      </c>
      <c r="N23" s="92"/>
      <c r="O23" s="92"/>
      <c r="P23" s="90"/>
      <c r="Q23" s="60">
        <v>-249452</v>
      </c>
      <c r="R23" s="94">
        <f>-582244</f>
        <v>-582244</v>
      </c>
      <c r="S23" s="94">
        <v>-224454</v>
      </c>
      <c r="T23" s="47" t="s">
        <v>147</v>
      </c>
      <c r="U23" s="95"/>
      <c r="V23" s="96"/>
      <c r="W23" s="99"/>
      <c r="X23" s="90"/>
      <c r="Y23" s="90"/>
      <c r="Z23" s="98"/>
      <c r="AA23" s="102"/>
      <c r="AB23" s="102"/>
      <c r="AC23" s="103">
        <f t="shared" si="4"/>
        <v>-249452</v>
      </c>
      <c r="AD23" s="55"/>
      <c r="AE23" s="100"/>
      <c r="AF23" s="101"/>
      <c r="AH23" s="101"/>
    </row>
    <row r="24" spans="2:34" ht="258" x14ac:dyDescent="0.5">
      <c r="B24" s="2">
        <f t="shared" si="2"/>
        <v>18</v>
      </c>
      <c r="C24" s="88" t="s">
        <v>144</v>
      </c>
      <c r="D24" s="89"/>
      <c r="E24" s="89"/>
      <c r="F24" s="38" t="s">
        <v>143</v>
      </c>
      <c r="G24" s="39">
        <v>7.8100000000000003E-2</v>
      </c>
      <c r="H24" s="40" t="str">
        <f t="shared" si="3"/>
        <v>fondo strategico</v>
      </c>
      <c r="I24" s="41">
        <f>+I23</f>
        <v>2020</v>
      </c>
      <c r="J24" s="42">
        <v>92420</v>
      </c>
      <c r="K24" s="44">
        <v>0</v>
      </c>
      <c r="L24" s="44">
        <v>0</v>
      </c>
      <c r="M24" s="91" t="s">
        <v>145</v>
      </c>
      <c r="N24" s="92"/>
      <c r="O24" s="92"/>
      <c r="P24" s="90"/>
      <c r="Q24" s="93"/>
      <c r="R24" s="60">
        <v>-221730</v>
      </c>
      <c r="S24" s="60">
        <v>-741499</v>
      </c>
      <c r="T24" s="47" t="s">
        <v>148</v>
      </c>
      <c r="U24" s="95"/>
      <c r="V24" s="96"/>
      <c r="W24" s="99"/>
      <c r="X24" s="90"/>
      <c r="Y24" s="90"/>
      <c r="Z24" s="98"/>
      <c r="AA24" s="102"/>
      <c r="AB24" s="102"/>
      <c r="AC24" s="103"/>
      <c r="AD24" s="55"/>
      <c r="AE24" s="100"/>
      <c r="AF24" s="101"/>
      <c r="AH24" s="101"/>
    </row>
    <row r="25" spans="2:34" ht="206.4" x14ac:dyDescent="0.5">
      <c r="B25" s="2">
        <f t="shared" si="2"/>
        <v>19</v>
      </c>
      <c r="C25" s="88" t="s">
        <v>149</v>
      </c>
      <c r="D25" s="89"/>
      <c r="E25" s="89"/>
      <c r="F25" s="38" t="s">
        <v>150</v>
      </c>
      <c r="G25" s="39">
        <v>0.24429999999999999</v>
      </c>
      <c r="H25" s="40" t="str">
        <f t="shared" si="3"/>
        <v>fondo strategico</v>
      </c>
      <c r="I25" s="41">
        <v>2020</v>
      </c>
      <c r="J25" s="42">
        <v>176000</v>
      </c>
      <c r="K25" s="44">
        <v>0</v>
      </c>
      <c r="L25" s="44">
        <v>0</v>
      </c>
      <c r="M25" s="91" t="s">
        <v>152</v>
      </c>
      <c r="N25" s="92"/>
      <c r="O25" s="92"/>
      <c r="P25" s="90"/>
      <c r="Q25" s="93">
        <v>13360</v>
      </c>
      <c r="R25" s="93">
        <v>18788</v>
      </c>
      <c r="S25" s="93">
        <v>8858</v>
      </c>
      <c r="T25" s="47" t="s">
        <v>151</v>
      </c>
      <c r="U25" s="95"/>
      <c r="V25" s="96"/>
      <c r="W25" s="99"/>
      <c r="X25" s="90"/>
      <c r="Y25" s="90"/>
      <c r="Z25" s="98"/>
      <c r="AA25" s="102"/>
      <c r="AB25" s="102"/>
      <c r="AC25" s="103"/>
      <c r="AD25" s="55"/>
      <c r="AE25" s="100"/>
      <c r="AF25" s="101"/>
      <c r="AH25" s="101"/>
    </row>
    <row r="26" spans="2:34" ht="103.2" x14ac:dyDescent="0.5">
      <c r="B26" s="2">
        <f t="shared" si="2"/>
        <v>20</v>
      </c>
      <c r="C26" s="88" t="s">
        <v>153</v>
      </c>
      <c r="D26" s="89"/>
      <c r="E26" s="89"/>
      <c r="F26" s="38" t="s">
        <v>154</v>
      </c>
      <c r="G26" s="39">
        <v>0.23680000000000001</v>
      </c>
      <c r="H26" s="40" t="str">
        <f t="shared" si="3"/>
        <v>fondo strategico</v>
      </c>
      <c r="I26" s="41">
        <v>2021</v>
      </c>
      <c r="J26" s="42">
        <v>19000</v>
      </c>
      <c r="K26" s="44">
        <v>0</v>
      </c>
      <c r="L26" s="44">
        <v>0</v>
      </c>
      <c r="M26" s="91" t="s">
        <v>155</v>
      </c>
      <c r="N26" s="92"/>
      <c r="O26" s="92"/>
      <c r="P26" s="90"/>
      <c r="Q26" s="93">
        <v>0</v>
      </c>
      <c r="R26" s="93">
        <v>0</v>
      </c>
      <c r="S26" s="94">
        <v>-7647</v>
      </c>
      <c r="T26" s="47" t="s">
        <v>156</v>
      </c>
      <c r="U26" s="95"/>
      <c r="V26" s="96"/>
      <c r="W26" s="99"/>
      <c r="X26" s="90"/>
      <c r="Y26" s="90"/>
      <c r="Z26" s="98"/>
      <c r="AA26" s="102"/>
      <c r="AB26" s="102"/>
      <c r="AC26" s="103"/>
      <c r="AD26" s="55"/>
      <c r="AE26" s="100"/>
      <c r="AF26" s="101"/>
      <c r="AH26" s="101"/>
    </row>
    <row r="27" spans="2:34" ht="103.2" x14ac:dyDescent="0.5">
      <c r="B27" s="2">
        <f t="shared" si="2"/>
        <v>21</v>
      </c>
      <c r="C27" s="88" t="s">
        <v>157</v>
      </c>
      <c r="D27" s="89"/>
      <c r="E27" s="89"/>
      <c r="F27" s="38" t="s">
        <v>158</v>
      </c>
      <c r="G27" s="39">
        <v>0.22220000000000001</v>
      </c>
      <c r="H27" s="40" t="str">
        <f t="shared" si="3"/>
        <v>fondo strategico</v>
      </c>
      <c r="I27" s="41">
        <v>2021</v>
      </c>
      <c r="J27" s="42">
        <v>90000</v>
      </c>
      <c r="K27" s="44">
        <v>0</v>
      </c>
      <c r="L27" s="44">
        <v>0</v>
      </c>
      <c r="M27" s="91" t="s">
        <v>159</v>
      </c>
      <c r="N27" s="92"/>
      <c r="O27" s="92"/>
      <c r="P27" s="90"/>
      <c r="Q27" s="93">
        <v>0</v>
      </c>
      <c r="R27" s="93">
        <v>0</v>
      </c>
      <c r="S27" s="94">
        <v>-12405</v>
      </c>
      <c r="T27" s="47" t="s">
        <v>160</v>
      </c>
      <c r="U27" s="95"/>
      <c r="V27" s="96"/>
      <c r="W27" s="99"/>
      <c r="X27" s="90"/>
      <c r="Y27" s="90"/>
      <c r="Z27" s="98"/>
      <c r="AA27" s="102"/>
      <c r="AB27" s="102"/>
      <c r="AC27" s="103"/>
      <c r="AD27" s="55"/>
      <c r="AE27" s="100"/>
      <c r="AF27" s="101"/>
      <c r="AH27" s="101"/>
    </row>
    <row r="28" spans="2:34" ht="232.2" x14ac:dyDescent="0.5">
      <c r="B28" s="2">
        <f t="shared" si="2"/>
        <v>22</v>
      </c>
      <c r="C28" s="88" t="s">
        <v>169</v>
      </c>
      <c r="D28" s="89"/>
      <c r="E28" s="89"/>
      <c r="F28" s="38" t="s">
        <v>165</v>
      </c>
      <c r="G28" s="39">
        <v>0.2059</v>
      </c>
      <c r="H28" s="40" t="str">
        <f t="shared" si="3"/>
        <v>fondo strategico</v>
      </c>
      <c r="I28" s="41">
        <v>2021</v>
      </c>
      <c r="J28" s="42">
        <v>510000</v>
      </c>
      <c r="K28" s="44">
        <v>0</v>
      </c>
      <c r="L28" s="44">
        <v>0</v>
      </c>
      <c r="M28" s="91" t="s">
        <v>170</v>
      </c>
      <c r="N28" s="92"/>
      <c r="O28" s="92"/>
      <c r="P28" s="90"/>
      <c r="Q28" s="93">
        <v>0</v>
      </c>
      <c r="R28" s="93">
        <v>0</v>
      </c>
      <c r="S28" s="94">
        <v>-46663</v>
      </c>
      <c r="T28" s="47" t="s">
        <v>163</v>
      </c>
      <c r="U28" s="95"/>
      <c r="V28" s="96"/>
      <c r="W28" s="99"/>
      <c r="X28" s="90"/>
      <c r="Y28" s="90"/>
      <c r="Z28" s="98"/>
      <c r="AA28" s="102"/>
      <c r="AB28" s="102"/>
      <c r="AC28" s="103"/>
      <c r="AD28" s="55"/>
      <c r="AE28" s="100"/>
      <c r="AF28" s="101"/>
      <c r="AH28" s="101"/>
    </row>
    <row r="29" spans="2:34" ht="206.4" x14ac:dyDescent="0.5">
      <c r="B29" s="2">
        <f t="shared" si="2"/>
        <v>23</v>
      </c>
      <c r="C29" s="88" t="s">
        <v>161</v>
      </c>
      <c r="D29" s="89"/>
      <c r="E29" s="89"/>
      <c r="F29" s="38" t="s">
        <v>167</v>
      </c>
      <c r="G29" s="39">
        <v>0.16439999999999999</v>
      </c>
      <c r="H29" s="40" t="str">
        <f t="shared" si="3"/>
        <v>fondo strategico</v>
      </c>
      <c r="I29" s="41">
        <v>2021</v>
      </c>
      <c r="J29" s="42">
        <v>1460000</v>
      </c>
      <c r="K29" s="44">
        <v>0</v>
      </c>
      <c r="L29" s="44">
        <v>0</v>
      </c>
      <c r="M29" s="91" t="s">
        <v>171</v>
      </c>
      <c r="N29" s="92"/>
      <c r="O29" s="92"/>
      <c r="P29" s="90"/>
      <c r="Q29" s="93">
        <v>0</v>
      </c>
      <c r="R29" s="93">
        <v>0</v>
      </c>
      <c r="S29" s="94">
        <v>-315333</v>
      </c>
      <c r="T29" s="47" t="s">
        <v>164</v>
      </c>
      <c r="U29" s="95"/>
      <c r="V29" s="96"/>
      <c r="W29" s="99"/>
      <c r="X29" s="90"/>
      <c r="Y29" s="90"/>
      <c r="Z29" s="98"/>
      <c r="AA29" s="102"/>
      <c r="AB29" s="102"/>
      <c r="AC29" s="103"/>
      <c r="AD29" s="55"/>
      <c r="AE29" s="100"/>
      <c r="AF29" s="101"/>
      <c r="AH29" s="101"/>
    </row>
    <row r="30" spans="2:34" ht="154.80000000000001" x14ac:dyDescent="0.5">
      <c r="B30" s="2">
        <f t="shared" si="2"/>
        <v>24</v>
      </c>
      <c r="C30" s="88" t="s">
        <v>162</v>
      </c>
      <c r="D30" s="89"/>
      <c r="E30" s="89"/>
      <c r="F30" s="38" t="s">
        <v>166</v>
      </c>
      <c r="G30" s="39">
        <v>0.245</v>
      </c>
      <c r="H30" s="40" t="str">
        <f t="shared" si="3"/>
        <v>fondo strategico</v>
      </c>
      <c r="I30" s="41">
        <v>2021</v>
      </c>
      <c r="J30" s="42">
        <v>39216</v>
      </c>
      <c r="K30" s="44">
        <v>0</v>
      </c>
      <c r="L30" s="44">
        <v>0</v>
      </c>
      <c r="M30" s="104" t="s">
        <v>203</v>
      </c>
      <c r="N30" s="92"/>
      <c r="O30" s="92"/>
      <c r="P30" s="90"/>
      <c r="Q30" s="93">
        <v>0</v>
      </c>
      <c r="R30" s="93">
        <v>33481</v>
      </c>
      <c r="S30" s="93">
        <v>15797</v>
      </c>
      <c r="T30" s="47" t="s">
        <v>168</v>
      </c>
      <c r="U30" s="95"/>
      <c r="V30" s="96"/>
      <c r="W30" s="99"/>
      <c r="X30" s="90"/>
      <c r="Y30" s="90"/>
      <c r="Z30" s="98"/>
      <c r="AA30" s="102"/>
      <c r="AB30" s="102"/>
      <c r="AC30" s="103"/>
      <c r="AD30" s="55"/>
      <c r="AE30" s="100"/>
      <c r="AF30" s="101"/>
      <c r="AH30" s="101"/>
    </row>
    <row r="31" spans="2:34" ht="133.19999999999999" customHeight="1" x14ac:dyDescent="0.5">
      <c r="B31" s="2">
        <f t="shared" si="2"/>
        <v>25</v>
      </c>
      <c r="C31" s="88" t="s">
        <v>174</v>
      </c>
      <c r="D31" s="89"/>
      <c r="E31" s="89"/>
      <c r="F31" s="38" t="s">
        <v>204</v>
      </c>
      <c r="G31" s="39">
        <v>0.41670000000000001</v>
      </c>
      <c r="H31" s="40" t="str">
        <f>+H30</f>
        <v>fondo strategico</v>
      </c>
      <c r="I31" s="41">
        <v>2022</v>
      </c>
      <c r="J31" s="42">
        <v>240000</v>
      </c>
      <c r="K31" s="44">
        <v>0</v>
      </c>
      <c r="L31" s="44">
        <v>0</v>
      </c>
      <c r="M31" s="104" t="s">
        <v>182</v>
      </c>
      <c r="N31" s="92"/>
      <c r="O31" s="92"/>
      <c r="P31" s="90"/>
      <c r="Q31" s="94">
        <v>-36027</v>
      </c>
      <c r="R31" s="93">
        <v>7847</v>
      </c>
      <c r="S31" s="93">
        <v>78579</v>
      </c>
      <c r="T31" s="47" t="s">
        <v>181</v>
      </c>
      <c r="U31" s="95"/>
      <c r="V31" s="96"/>
      <c r="W31" s="99"/>
      <c r="X31" s="90"/>
      <c r="Y31" s="90"/>
      <c r="Z31" s="98"/>
      <c r="AA31" s="102"/>
      <c r="AB31" s="102"/>
      <c r="AC31" s="103"/>
      <c r="AD31" s="55"/>
      <c r="AE31" s="100"/>
      <c r="AF31" s="101"/>
      <c r="AH31" s="101"/>
    </row>
    <row r="32" spans="2:34" ht="93.6" customHeight="1" x14ac:dyDescent="0.5">
      <c r="B32" s="2">
        <f t="shared" si="2"/>
        <v>26</v>
      </c>
      <c r="C32" s="88" t="s">
        <v>175</v>
      </c>
      <c r="D32" s="89"/>
      <c r="E32" s="89"/>
      <c r="F32" s="38" t="s">
        <v>179</v>
      </c>
      <c r="G32" s="39">
        <v>0.1583</v>
      </c>
      <c r="H32" s="40" t="str">
        <f>+H30</f>
        <v>fondo strategico</v>
      </c>
      <c r="I32" s="41">
        <v>2022</v>
      </c>
      <c r="J32" s="42">
        <v>3159374</v>
      </c>
      <c r="K32" s="44">
        <v>0</v>
      </c>
      <c r="L32" s="44">
        <v>0</v>
      </c>
      <c r="M32" s="104" t="s">
        <v>205</v>
      </c>
      <c r="N32" s="92"/>
      <c r="O32" s="92"/>
      <c r="P32" s="90"/>
      <c r="Q32" s="93">
        <v>0</v>
      </c>
      <c r="R32" s="93">
        <v>0</v>
      </c>
      <c r="S32" s="93">
        <v>0</v>
      </c>
      <c r="T32" s="47" t="s">
        <v>72</v>
      </c>
      <c r="U32" s="95"/>
      <c r="V32" s="96"/>
      <c r="W32" s="99"/>
      <c r="X32" s="90"/>
      <c r="Y32" s="90"/>
      <c r="Z32" s="98"/>
      <c r="AA32" s="102"/>
      <c r="AB32" s="102"/>
      <c r="AC32" s="103"/>
      <c r="AD32" s="55"/>
      <c r="AE32" s="100"/>
      <c r="AF32" s="101"/>
      <c r="AH32" s="101"/>
    </row>
    <row r="33" spans="2:34" ht="115.2" customHeight="1" x14ac:dyDescent="0.5">
      <c r="B33" s="2">
        <f t="shared" si="2"/>
        <v>27</v>
      </c>
      <c r="C33" s="88" t="s">
        <v>176</v>
      </c>
      <c r="D33" s="89"/>
      <c r="E33" s="89"/>
      <c r="F33" s="38" t="s">
        <v>178</v>
      </c>
      <c r="G33" s="39">
        <v>0.1</v>
      </c>
      <c r="H33" s="40" t="str">
        <f>+H34</f>
        <v>fondo strategico</v>
      </c>
      <c r="I33" s="41">
        <v>2022</v>
      </c>
      <c r="J33" s="42">
        <v>50000</v>
      </c>
      <c r="K33" s="44">
        <v>0</v>
      </c>
      <c r="L33" s="44">
        <v>0</v>
      </c>
      <c r="M33" s="104" t="s">
        <v>206</v>
      </c>
      <c r="N33" s="92"/>
      <c r="O33" s="92"/>
      <c r="P33" s="90"/>
      <c r="Q33" s="93">
        <v>0</v>
      </c>
      <c r="R33" s="93">
        <v>0</v>
      </c>
      <c r="S33" s="93">
        <v>0</v>
      </c>
      <c r="T33" s="47" t="s">
        <v>183</v>
      </c>
      <c r="U33" s="95"/>
      <c r="V33" s="96"/>
      <c r="W33" s="99"/>
      <c r="X33" s="90"/>
      <c r="Y33" s="90"/>
      <c r="Z33" s="98"/>
      <c r="AA33" s="102"/>
      <c r="AB33" s="102"/>
      <c r="AC33" s="103"/>
      <c r="AD33" s="55"/>
      <c r="AE33" s="100"/>
      <c r="AF33" s="101"/>
      <c r="AH33" s="101"/>
    </row>
    <row r="34" spans="2:34" ht="232.2" x14ac:dyDescent="0.5">
      <c r="B34" s="2">
        <f t="shared" si="2"/>
        <v>28</v>
      </c>
      <c r="C34" s="88" t="s">
        <v>66</v>
      </c>
      <c r="D34" s="105"/>
      <c r="E34" s="105" t="s">
        <v>122</v>
      </c>
      <c r="F34" s="38" t="s">
        <v>90</v>
      </c>
      <c r="G34" s="39">
        <v>0.20250000000000001</v>
      </c>
      <c r="H34" s="40" t="str">
        <f>+H30</f>
        <v>fondo strategico</v>
      </c>
      <c r="I34" s="41">
        <v>2019</v>
      </c>
      <c r="J34" s="42">
        <v>2020000</v>
      </c>
      <c r="K34" s="44">
        <v>0</v>
      </c>
      <c r="L34" s="44">
        <v>0</v>
      </c>
      <c r="M34" s="91" t="s">
        <v>135</v>
      </c>
      <c r="N34" s="92"/>
      <c r="O34" s="92"/>
      <c r="P34" s="90"/>
      <c r="Q34" s="93">
        <v>227010</v>
      </c>
      <c r="R34" s="93">
        <v>235334</v>
      </c>
      <c r="S34" s="93">
        <v>244577</v>
      </c>
      <c r="T34" s="47" t="s">
        <v>82</v>
      </c>
      <c r="U34" s="106"/>
      <c r="V34" s="96"/>
      <c r="W34" s="97"/>
      <c r="X34" s="90"/>
      <c r="Y34" s="90"/>
      <c r="Z34" s="98"/>
      <c r="AA34" s="107"/>
      <c r="AB34" s="107" t="e">
        <f>+#REF!-Y34</f>
        <v>#REF!</v>
      </c>
      <c r="AC34" s="108">
        <f>+Q34-Z34</f>
        <v>227010</v>
      </c>
      <c r="AD34" s="109"/>
      <c r="AE34" s="100"/>
      <c r="AF34" s="101"/>
      <c r="AH34" s="101"/>
    </row>
    <row r="35" spans="2:34" ht="258" x14ac:dyDescent="0.5">
      <c r="B35" s="2">
        <f t="shared" si="2"/>
        <v>29</v>
      </c>
      <c r="C35" s="88" t="s">
        <v>67</v>
      </c>
      <c r="D35" s="105"/>
      <c r="E35" s="105" t="s">
        <v>125</v>
      </c>
      <c r="F35" s="38" t="s">
        <v>105</v>
      </c>
      <c r="G35" s="39">
        <v>0.49</v>
      </c>
      <c r="H35" s="40" t="str">
        <f t="shared" si="3"/>
        <v>fondo strategico</v>
      </c>
      <c r="I35" s="41">
        <v>2019</v>
      </c>
      <c r="J35" s="42">
        <v>100000</v>
      </c>
      <c r="K35" s="44">
        <v>0</v>
      </c>
      <c r="L35" s="44">
        <v>0</v>
      </c>
      <c r="M35" s="91" t="s">
        <v>134</v>
      </c>
      <c r="N35" s="92"/>
      <c r="O35" s="92"/>
      <c r="P35" s="90"/>
      <c r="Q35" s="93">
        <v>304</v>
      </c>
      <c r="R35" s="94">
        <v>-936</v>
      </c>
      <c r="S35" s="93">
        <v>451</v>
      </c>
      <c r="T35" s="47" t="s">
        <v>83</v>
      </c>
      <c r="U35" s="106"/>
      <c r="V35" s="96"/>
      <c r="W35" s="97"/>
      <c r="X35" s="90"/>
      <c r="Y35" s="90"/>
      <c r="Z35" s="98"/>
      <c r="AA35" s="107"/>
      <c r="AB35" s="107" t="e">
        <f>+#REF!-Y35</f>
        <v>#REF!</v>
      </c>
      <c r="AC35" s="108">
        <f>+Q35-Z35</f>
        <v>304</v>
      </c>
      <c r="AD35" s="109"/>
      <c r="AE35" s="100"/>
      <c r="AF35" s="101"/>
      <c r="AH35" s="101"/>
    </row>
    <row r="36" spans="2:34" ht="283.8" x14ac:dyDescent="0.5">
      <c r="B36" s="2">
        <f t="shared" si="2"/>
        <v>30</v>
      </c>
      <c r="C36" s="88" t="s">
        <v>68</v>
      </c>
      <c r="D36" s="89"/>
      <c r="E36" s="89" t="s">
        <v>123</v>
      </c>
      <c r="F36" s="38" t="s">
        <v>89</v>
      </c>
      <c r="G36" s="39">
        <v>3.7199999999999997E-2</v>
      </c>
      <c r="H36" s="40" t="str">
        <f t="shared" si="3"/>
        <v>fondo strategico</v>
      </c>
      <c r="I36" s="41" t="s">
        <v>60</v>
      </c>
      <c r="J36" s="42">
        <v>1605480</v>
      </c>
      <c r="K36" s="44">
        <v>0</v>
      </c>
      <c r="L36" s="44">
        <v>0</v>
      </c>
      <c r="M36" s="91" t="s">
        <v>131</v>
      </c>
      <c r="N36" s="92"/>
      <c r="O36" s="92"/>
      <c r="P36" s="90"/>
      <c r="Q36" s="93">
        <v>79019</v>
      </c>
      <c r="R36" s="93">
        <v>22349</v>
      </c>
      <c r="S36" s="93">
        <v>49680</v>
      </c>
      <c r="T36" s="47" t="s">
        <v>84</v>
      </c>
      <c r="U36" s="106"/>
      <c r="V36" s="96"/>
      <c r="W36" s="97"/>
      <c r="X36" s="90"/>
      <c r="Y36" s="90"/>
      <c r="Z36" s="98"/>
      <c r="AA36" s="107"/>
      <c r="AB36" s="107" t="e">
        <f>+#REF!-Y36</f>
        <v>#REF!</v>
      </c>
      <c r="AC36" s="108">
        <f>+Q36-Z36</f>
        <v>79019</v>
      </c>
      <c r="AD36" s="109"/>
      <c r="AE36" s="100"/>
      <c r="AF36" s="101"/>
      <c r="AH36" s="101"/>
    </row>
    <row r="37" spans="2:34" ht="102.6" customHeight="1" x14ac:dyDescent="0.5">
      <c r="B37" s="2">
        <f t="shared" si="2"/>
        <v>31</v>
      </c>
      <c r="C37" s="88" t="s">
        <v>69</v>
      </c>
      <c r="D37" s="89"/>
      <c r="E37" s="89" t="s">
        <v>124</v>
      </c>
      <c r="F37" s="38" t="s">
        <v>88</v>
      </c>
      <c r="G37" s="39">
        <v>8.6E-3</v>
      </c>
      <c r="H37" s="40" t="str">
        <f t="shared" si="3"/>
        <v>fondo strategico</v>
      </c>
      <c r="I37" s="41" t="s">
        <v>60</v>
      </c>
      <c r="J37" s="42">
        <v>888301</v>
      </c>
      <c r="K37" s="44">
        <v>0</v>
      </c>
      <c r="L37" s="44">
        <v>0</v>
      </c>
      <c r="M37" s="91" t="s">
        <v>132</v>
      </c>
      <c r="N37" s="92"/>
      <c r="O37" s="92"/>
      <c r="P37" s="90"/>
      <c r="Q37" s="94">
        <v>-5496893</v>
      </c>
      <c r="R37" s="94">
        <v>-161579</v>
      </c>
      <c r="S37" s="94">
        <v>30651</v>
      </c>
      <c r="T37" s="47" t="s">
        <v>85</v>
      </c>
      <c r="U37" s="106"/>
      <c r="V37" s="96"/>
      <c r="W37" s="97"/>
      <c r="X37" s="90"/>
      <c r="Y37" s="90"/>
      <c r="Z37" s="98"/>
      <c r="AA37" s="107"/>
      <c r="AB37" s="107" t="e">
        <f>+#REF!-Y37</f>
        <v>#REF!</v>
      </c>
      <c r="AC37" s="108">
        <f>+Q37-Z37</f>
        <v>-5496893</v>
      </c>
      <c r="AD37" s="109"/>
      <c r="AE37" s="100"/>
      <c r="AF37" s="101"/>
      <c r="AH37" s="101"/>
    </row>
    <row r="38" spans="2:34" ht="206.4" x14ac:dyDescent="0.5">
      <c r="B38" s="2">
        <f t="shared" si="2"/>
        <v>32</v>
      </c>
      <c r="C38" s="88" t="s">
        <v>138</v>
      </c>
      <c r="D38" s="110"/>
      <c r="E38" s="110"/>
      <c r="F38" s="38" t="s">
        <v>139</v>
      </c>
      <c r="G38" s="39">
        <v>0.24</v>
      </c>
      <c r="H38" s="40" t="str">
        <f t="shared" si="3"/>
        <v>fondo strategico</v>
      </c>
      <c r="I38" s="41">
        <v>2020</v>
      </c>
      <c r="J38" s="42">
        <v>1000000</v>
      </c>
      <c r="K38" s="44">
        <v>0</v>
      </c>
      <c r="L38" s="44">
        <v>0</v>
      </c>
      <c r="M38" s="91" t="s">
        <v>141</v>
      </c>
      <c r="N38" s="92"/>
      <c r="O38" s="92"/>
      <c r="P38" s="90"/>
      <c r="Q38" s="93">
        <v>16851</v>
      </c>
      <c r="R38" s="93">
        <v>35334</v>
      </c>
      <c r="S38" s="111">
        <v>205911</v>
      </c>
      <c r="T38" s="47" t="s">
        <v>140</v>
      </c>
      <c r="U38" s="95"/>
      <c r="V38" s="96"/>
      <c r="W38" s="97"/>
      <c r="X38" s="90"/>
      <c r="Y38" s="90"/>
      <c r="Z38" s="98"/>
      <c r="AA38" s="107"/>
      <c r="AB38" s="107"/>
      <c r="AC38" s="108"/>
      <c r="AD38" s="109"/>
      <c r="AE38" s="100"/>
      <c r="AF38" s="101"/>
      <c r="AH38" s="101"/>
    </row>
    <row r="39" spans="2:34" ht="181.2" thickBot="1" x14ac:dyDescent="0.55000000000000004">
      <c r="B39" s="2">
        <f t="shared" si="2"/>
        <v>33</v>
      </c>
      <c r="C39" s="88" t="s">
        <v>184</v>
      </c>
      <c r="D39" s="110"/>
      <c r="E39" s="110"/>
      <c r="F39" s="38" t="s">
        <v>185</v>
      </c>
      <c r="G39" s="110" t="s">
        <v>186</v>
      </c>
      <c r="H39" s="110" t="s">
        <v>172</v>
      </c>
      <c r="I39" s="112">
        <v>2020</v>
      </c>
      <c r="J39" s="113">
        <v>430000</v>
      </c>
      <c r="K39" s="44">
        <v>0</v>
      </c>
      <c r="L39" s="44">
        <v>0</v>
      </c>
      <c r="M39" s="91" t="s">
        <v>187</v>
      </c>
      <c r="N39" s="92"/>
      <c r="O39" s="92"/>
      <c r="P39" s="90"/>
      <c r="Q39" s="93">
        <v>36273</v>
      </c>
      <c r="R39" s="93">
        <v>61461</v>
      </c>
      <c r="S39" s="93">
        <v>27823</v>
      </c>
      <c r="T39" s="47" t="s">
        <v>188</v>
      </c>
      <c r="U39" s="95"/>
      <c r="V39" s="96"/>
      <c r="W39" s="97"/>
      <c r="X39" s="90"/>
      <c r="Y39" s="90"/>
      <c r="Z39" s="98"/>
      <c r="AA39" s="107"/>
      <c r="AB39" s="107"/>
      <c r="AC39" s="108"/>
      <c r="AD39" s="109"/>
      <c r="AE39" s="100"/>
      <c r="AF39" s="101"/>
      <c r="AH39" s="101"/>
    </row>
    <row r="40" spans="2:34" s="15" customFormat="1" ht="26.4" thickTop="1" x14ac:dyDescent="0.5">
      <c r="B40" s="2"/>
      <c r="C40" s="114" t="s">
        <v>173</v>
      </c>
      <c r="D40" s="114"/>
      <c r="E40" s="114"/>
      <c r="F40" s="114"/>
      <c r="G40" s="114"/>
      <c r="H40" s="114"/>
      <c r="I40" s="115"/>
      <c r="J40" s="116"/>
      <c r="K40" s="117"/>
      <c r="L40" s="117"/>
      <c r="M40" s="118"/>
      <c r="N40" s="117"/>
      <c r="O40" s="117"/>
      <c r="P40" s="117"/>
      <c r="Q40" s="119"/>
      <c r="R40" s="119"/>
      <c r="S40" s="119"/>
      <c r="T40" s="116"/>
      <c r="U40" s="116"/>
      <c r="V40" s="116"/>
      <c r="W40" s="116"/>
      <c r="X40" s="120">
        <f>SUM(X7:X39)</f>
        <v>4505</v>
      </c>
      <c r="Y40" s="120">
        <f>SUM(Y7:Y39)</f>
        <v>225</v>
      </c>
      <c r="Z40" s="120">
        <f>SUM(Z7:Z37)</f>
        <v>403.5</v>
      </c>
      <c r="AA40" s="121" t="e">
        <f>SUM(AA7:AA39)</f>
        <v>#REF!</v>
      </c>
      <c r="AB40" s="122" t="e">
        <f>SUM(AB7:AB39)</f>
        <v>#REF!</v>
      </c>
      <c r="AC40" s="121" t="e">
        <f>SUM(AC7:AC39)</f>
        <v>#VALUE!</v>
      </c>
      <c r="AD40" s="9"/>
      <c r="AE40" s="10"/>
      <c r="AF40" s="9"/>
      <c r="AH40" s="9"/>
    </row>
    <row r="41" spans="2:34" x14ac:dyDescent="0.5">
      <c r="B41" s="2"/>
      <c r="F41" s="15"/>
    </row>
    <row r="42" spans="2:34" x14ac:dyDescent="0.5">
      <c r="B42" s="2"/>
      <c r="F42" s="15"/>
    </row>
    <row r="43" spans="2:34" x14ac:dyDescent="0.5">
      <c r="F43" s="15"/>
    </row>
    <row r="44" spans="2:34" x14ac:dyDescent="0.5">
      <c r="F44" s="123"/>
    </row>
    <row r="45" spans="2:34" x14ac:dyDescent="0.5">
      <c r="F45" s="15"/>
    </row>
    <row r="46" spans="2:34" x14ac:dyDescent="0.5">
      <c r="F46" s="15"/>
    </row>
  </sheetData>
  <mergeCells count="3">
    <mergeCell ref="AA5:AC5"/>
    <mergeCell ref="W5:Z5"/>
    <mergeCell ref="B4:Z4"/>
  </mergeCells>
  <dataValidations disablePrompts="1" count="1">
    <dataValidation allowBlank="1" showInputMessage="1" showErrorMessage="1" promptTitle="Campo descrittivo:" prompt="Inserire l'attività svolta come indicata nelle schede di ricognizione (02.01; 02.02)" sqref="F23:F25" xr:uid="{00000000-0002-0000-0000-000000000000}"/>
  </dataValidations>
  <hyperlinks>
    <hyperlink ref="T7" r:id="rId1" xr:uid="{00000000-0004-0000-0000-000000000000}"/>
    <hyperlink ref="T8" r:id="rId2" xr:uid="{00000000-0004-0000-0000-000001000000}"/>
    <hyperlink ref="T9" r:id="rId3" xr:uid="{00000000-0004-0000-0000-000002000000}"/>
    <hyperlink ref="T10" r:id="rId4" xr:uid="{00000000-0004-0000-0000-000003000000}"/>
    <hyperlink ref="T11" r:id="rId5" xr:uid="{00000000-0004-0000-0000-000004000000}"/>
    <hyperlink ref="T13" r:id="rId6" xr:uid="{00000000-0004-0000-0000-000005000000}"/>
    <hyperlink ref="T14" r:id="rId7" xr:uid="{00000000-0004-0000-0000-000006000000}"/>
    <hyperlink ref="T15" r:id="rId8" xr:uid="{00000000-0004-0000-0000-000007000000}"/>
    <hyperlink ref="T16" r:id="rId9" xr:uid="{00000000-0004-0000-0000-000008000000}"/>
    <hyperlink ref="T17" r:id="rId10" xr:uid="{00000000-0004-0000-0000-000009000000}"/>
    <hyperlink ref="T18" r:id="rId11" xr:uid="{00000000-0004-0000-0000-00000A000000}"/>
    <hyperlink ref="T19" r:id="rId12" xr:uid="{00000000-0004-0000-0000-00000B000000}"/>
    <hyperlink ref="T20" r:id="rId13" xr:uid="{00000000-0004-0000-0000-00000C000000}"/>
    <hyperlink ref="T21" r:id="rId14" xr:uid="{00000000-0004-0000-0000-00000D000000}"/>
    <hyperlink ref="T22" r:id="rId15" xr:uid="{00000000-0004-0000-0000-00000E000000}"/>
    <hyperlink ref="T34" r:id="rId16" xr:uid="{00000000-0004-0000-0000-00000F000000}"/>
    <hyperlink ref="T35" r:id="rId17" xr:uid="{00000000-0004-0000-0000-000010000000}"/>
    <hyperlink ref="T36" r:id="rId18" xr:uid="{00000000-0004-0000-0000-000011000000}"/>
    <hyperlink ref="T37" r:id="rId19" xr:uid="{00000000-0004-0000-0000-000012000000}"/>
    <hyperlink ref="E35" r:id="rId20" xr:uid="{00000000-0004-0000-0000-000013000000}"/>
    <hyperlink ref="E7" r:id="rId21" xr:uid="{00000000-0004-0000-0000-000014000000}"/>
    <hyperlink ref="T38" r:id="rId22" xr:uid="{00000000-0004-0000-0000-000015000000}"/>
    <hyperlink ref="T23" r:id="rId23" xr:uid="{00000000-0004-0000-0000-000016000000}"/>
    <hyperlink ref="T24" r:id="rId24" xr:uid="{00000000-0004-0000-0000-000017000000}"/>
    <hyperlink ref="T25" r:id="rId25" xr:uid="{00000000-0004-0000-0000-000018000000}"/>
    <hyperlink ref="T26" r:id="rId26" xr:uid="{00000000-0004-0000-0000-000019000000}"/>
    <hyperlink ref="T27" r:id="rId27" xr:uid="{00000000-0004-0000-0000-00001A000000}"/>
    <hyperlink ref="T28" r:id="rId28" xr:uid="{00000000-0004-0000-0000-00001B000000}"/>
    <hyperlink ref="T29" r:id="rId29" xr:uid="{00000000-0004-0000-0000-00001C000000}"/>
    <hyperlink ref="T30" r:id="rId30" xr:uid="{00000000-0004-0000-0000-00001D000000}"/>
    <hyperlink ref="T31" r:id="rId31" xr:uid="{00000000-0004-0000-0000-00001E000000}"/>
    <hyperlink ref="T39" r:id="rId32" xr:uid="{00000000-0004-0000-0000-00001F000000}"/>
  </hyperlinks>
  <pageMargins left="0.23622047244094491" right="0.15" top="0.39370078740157483" bottom="0.39370078740157483" header="0.43" footer="0.51181102362204722"/>
  <pageSetup paperSize="8" scale="21" orientation="portrait" r:id="rId33"/>
  <headerFooter alignWithMargins="0"/>
  <ignoredErrors>
    <ignoredError sqref="D19 D12 D22 D13 D14:D16 D17:D18 D20 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partecipazioni al 31-12-2017</vt:lpstr>
      <vt:lpstr>'partecipazioni al 31-12-2017'!Area_stampa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Raggi</dc:creator>
  <cp:lastModifiedBy>Marilena Didio</cp:lastModifiedBy>
  <cp:lastPrinted>2015-10-27T16:10:04Z</cp:lastPrinted>
  <dcterms:created xsi:type="dcterms:W3CDTF">2013-12-18T08:17:39Z</dcterms:created>
  <dcterms:modified xsi:type="dcterms:W3CDTF">2018-10-04T16:11:49Z</dcterms:modified>
</cp:coreProperties>
</file>